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我的雲端硬碟\111-1 IRB資料\"/>
    </mc:Choice>
  </mc:AlternateContent>
  <xr:revisionPtr revIDLastSave="0" documentId="13_ncr:1_{D9C8F8D7-747E-4118-82AB-EF4895373582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黃疸貧血" sheetId="1" r:id="rId1"/>
    <sheet name="MWPPG" sheetId="2" r:id="rId2"/>
    <sheet name="MWPPG(人次分布)" sheetId="3" r:id="rId3"/>
    <sheet name="工作表2" sheetId="7" r:id="rId4"/>
    <sheet name="工作表1" sheetId="4" r:id="rId5"/>
    <sheet name="MWPPG(月份分布)" sheetId="5" r:id="rId6"/>
    <sheet name="標記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iW2l0W2LCqMmYdbEj1H4PaQV9NeueQ1DBNCkATkgfZQ="/>
    </ext>
  </extLst>
</workbook>
</file>

<file path=xl/calcChain.xml><?xml version="1.0" encoding="utf-8"?>
<calcChain xmlns="http://schemas.openxmlformats.org/spreadsheetml/2006/main">
  <c r="AC81" i="3" l="1" a="1"/>
  <c r="AC81" i="3" s="1"/>
  <c r="AC82" i="3" a="1"/>
  <c r="AC82" i="3" s="1"/>
  <c r="AC83" i="3" a="1"/>
  <c r="AC83" i="3" s="1"/>
  <c r="AC84" i="3" a="1"/>
  <c r="AC84" i="3" s="1"/>
  <c r="AC85" i="3" a="1"/>
  <c r="AC85" i="3" s="1"/>
  <c r="AC86" i="3" a="1"/>
  <c r="AC86" i="3" s="1"/>
  <c r="AC87" i="3" a="1"/>
  <c r="AC87" i="3" s="1"/>
  <c r="AC88" i="3" a="1"/>
  <c r="AC88" i="3"/>
  <c r="AC89" i="3" a="1"/>
  <c r="AC89" i="3" s="1"/>
  <c r="AC90" i="3" a="1"/>
  <c r="AC90" i="3" s="1"/>
  <c r="AC91" i="3" a="1"/>
  <c r="AC91" i="3"/>
  <c r="AC92" i="3" a="1"/>
  <c r="AC92" i="3"/>
  <c r="AC93" i="3" a="1"/>
  <c r="AC93" i="3" s="1"/>
  <c r="AC94" i="3" a="1"/>
  <c r="AC94" i="3" s="1"/>
  <c r="AC95" i="3" a="1"/>
  <c r="AC95" i="3" s="1"/>
  <c r="AC96" i="3" a="1"/>
  <c r="AC96" i="3" s="1"/>
  <c r="AC97" i="3" a="1"/>
  <c r="AC97" i="3" s="1"/>
  <c r="AC98" i="3" a="1"/>
  <c r="AC98" i="3" s="1"/>
  <c r="AC99" i="3" a="1"/>
  <c r="AC99" i="3" s="1"/>
  <c r="AC100" i="3" a="1"/>
  <c r="AC100" i="3"/>
  <c r="AC80" i="3" a="1"/>
  <c r="AC80" i="3" s="1"/>
  <c r="AA81" i="3" a="1"/>
  <c r="AA81" i="3"/>
  <c r="AA82" i="3" a="1"/>
  <c r="AA82" i="3" s="1"/>
  <c r="AA83" i="3" a="1"/>
  <c r="AA83" i="3" s="1"/>
  <c r="AA84" i="3" a="1"/>
  <c r="AA84" i="3" s="1"/>
  <c r="AA85" i="3" a="1"/>
  <c r="AA85" i="3"/>
  <c r="AA86" i="3" a="1"/>
  <c r="AA86" i="3" s="1"/>
  <c r="AA87" i="3" a="1"/>
  <c r="AA87" i="3"/>
  <c r="AA88" i="3" a="1"/>
  <c r="AA88" i="3" s="1"/>
  <c r="AA89" i="3" a="1"/>
  <c r="AA89" i="3" s="1"/>
  <c r="AA90" i="3" a="1"/>
  <c r="AA90" i="3" s="1"/>
  <c r="AA91" i="3" a="1"/>
  <c r="AA91" i="3"/>
  <c r="AA92" i="3" a="1"/>
  <c r="AA92" i="3"/>
  <c r="AA93" i="3" a="1"/>
  <c r="AA93" i="3"/>
  <c r="AA94" i="3" a="1"/>
  <c r="AA94" i="3" s="1"/>
  <c r="AA95" i="3" a="1"/>
  <c r="AA95" i="3" s="1"/>
  <c r="AA96" i="3" a="1"/>
  <c r="AA96" i="3" s="1"/>
  <c r="AA97" i="3" a="1"/>
  <c r="AA97" i="3"/>
  <c r="AA98" i="3" a="1"/>
  <c r="AA98" i="3" s="1"/>
  <c r="AA99" i="3" a="1"/>
  <c r="AA99" i="3"/>
  <c r="AA100" i="3" a="1"/>
  <c r="AA100" i="3" s="1"/>
  <c r="AA80" i="3" a="1"/>
  <c r="AA80" i="3" s="1"/>
  <c r="Y81" i="3" a="1"/>
  <c r="Y81" i="3"/>
  <c r="Y82" i="3" a="1"/>
  <c r="Y82" i="3" s="1"/>
  <c r="Y83" i="3" a="1"/>
  <c r="Y83" i="3"/>
  <c r="Y84" i="3" a="1"/>
  <c r="Y84" i="3" s="1"/>
  <c r="Y85" i="3" a="1"/>
  <c r="Y85" i="3" s="1"/>
  <c r="Y86" i="3" a="1"/>
  <c r="Y86" i="3" s="1"/>
  <c r="Y87" i="3" a="1"/>
  <c r="Y87" i="3"/>
  <c r="Y88" i="3" a="1"/>
  <c r="Y88" i="3" s="1"/>
  <c r="Y89" i="3" a="1"/>
  <c r="Y89" i="3" s="1"/>
  <c r="Y90" i="3" a="1"/>
  <c r="Y90" i="3" s="1"/>
  <c r="Y91" i="3" a="1"/>
  <c r="Y91" i="3" s="1"/>
  <c r="Y92" i="3" a="1"/>
  <c r="Y92" i="3"/>
  <c r="Y93" i="3" a="1"/>
  <c r="Y93" i="3"/>
  <c r="Y94" i="3" a="1"/>
  <c r="Y94" i="3" s="1"/>
  <c r="Y95" i="3" a="1"/>
  <c r="Y95" i="3"/>
  <c r="Y96" i="3" a="1"/>
  <c r="Y96" i="3" s="1"/>
  <c r="Y97" i="3" a="1"/>
  <c r="Y97" i="3" s="1"/>
  <c r="Y98" i="3" a="1"/>
  <c r="Y98" i="3" s="1"/>
  <c r="Y99" i="3" a="1"/>
  <c r="Y99" i="3"/>
  <c r="Y100" i="3" a="1"/>
  <c r="Y100" i="3" s="1"/>
  <c r="Y80" i="3" a="1"/>
  <c r="Y80" i="3" s="1"/>
  <c r="W81" i="3" a="1"/>
  <c r="W81" i="3" s="1"/>
  <c r="W82" i="3" a="1"/>
  <c r="W82" i="3"/>
  <c r="W83" i="3" a="1"/>
  <c r="W83" i="3" s="1"/>
  <c r="W84" i="3" a="1"/>
  <c r="W84" i="3"/>
  <c r="W85" i="3" a="1"/>
  <c r="W85" i="3" s="1"/>
  <c r="W86" i="3" a="1"/>
  <c r="W86" i="3" s="1"/>
  <c r="W87" i="3" a="1"/>
  <c r="W87" i="3" s="1"/>
  <c r="W88" i="3" a="1"/>
  <c r="W88" i="3" s="1"/>
  <c r="W89" i="3" a="1"/>
  <c r="W89" i="3" s="1"/>
  <c r="W90" i="3" a="1"/>
  <c r="W90" i="3"/>
  <c r="W91" i="3" a="1"/>
  <c r="W91" i="3" s="1"/>
  <c r="W92" i="3" a="1"/>
  <c r="W92" i="3" s="1"/>
  <c r="W93" i="3" a="1"/>
  <c r="W93" i="3" s="1"/>
  <c r="W94" i="3" a="1"/>
  <c r="W94" i="3"/>
  <c r="W95" i="3" a="1"/>
  <c r="W95" i="3" s="1"/>
  <c r="W96" i="3" a="1"/>
  <c r="W96" i="3"/>
  <c r="W97" i="3" a="1"/>
  <c r="W97" i="3" s="1"/>
  <c r="W98" i="3" a="1"/>
  <c r="W98" i="3" s="1"/>
  <c r="W99" i="3" a="1"/>
  <c r="W99" i="3" s="1"/>
  <c r="W100" i="3" a="1"/>
  <c r="W100" i="3" s="1"/>
  <c r="W80" i="3" a="1"/>
  <c r="W80" i="3" s="1"/>
  <c r="U81" i="3" a="1"/>
  <c r="U81" i="3" s="1"/>
  <c r="U82" i="3" a="1"/>
  <c r="U82" i="3" s="1"/>
  <c r="U83" i="3" a="1"/>
  <c r="U83" i="3" s="1"/>
  <c r="U84" i="3" a="1"/>
  <c r="U84" i="3"/>
  <c r="U85" i="3" a="1"/>
  <c r="U85" i="3" s="1"/>
  <c r="U86" i="3" a="1"/>
  <c r="U86" i="3"/>
  <c r="U87" i="3" a="1"/>
  <c r="U87" i="3" s="1"/>
  <c r="U88" i="3" a="1"/>
  <c r="U88" i="3" s="1"/>
  <c r="U89" i="3" a="1"/>
  <c r="U89" i="3" s="1"/>
  <c r="U90" i="3" a="1"/>
  <c r="U90" i="3" s="1"/>
  <c r="U91" i="3" a="1"/>
  <c r="U91" i="3" s="1"/>
  <c r="U92" i="3" a="1"/>
  <c r="U92" i="3"/>
  <c r="U93" i="3" a="1"/>
  <c r="U93" i="3" s="1"/>
  <c r="U94" i="3" a="1"/>
  <c r="U94" i="3" s="1"/>
  <c r="U95" i="3" a="1"/>
  <c r="U95" i="3" s="1"/>
  <c r="U96" i="3" a="1"/>
  <c r="U96" i="3"/>
  <c r="U97" i="3" a="1"/>
  <c r="U97" i="3" s="1"/>
  <c r="U98" i="3" a="1"/>
  <c r="U98" i="3"/>
  <c r="U99" i="3" a="1"/>
  <c r="U99" i="3" s="1"/>
  <c r="U100" i="3" a="1"/>
  <c r="U100" i="3" s="1"/>
  <c r="U101" i="3" a="1"/>
  <c r="U101" i="3" s="1"/>
  <c r="U102" i="3" a="1"/>
  <c r="U102" i="3" s="1"/>
  <c r="U103" i="3" a="1"/>
  <c r="U103" i="3" s="1"/>
  <c r="U104" i="3" a="1"/>
  <c r="U104" i="3"/>
  <c r="U105" i="3" a="1"/>
  <c r="U105" i="3" s="1"/>
  <c r="U106" i="3" a="1"/>
  <c r="U106" i="3" s="1"/>
  <c r="U107" i="3" a="1"/>
  <c r="U107" i="3" s="1"/>
  <c r="U108" i="3" a="1"/>
  <c r="U108" i="3"/>
  <c r="U109" i="3" a="1"/>
  <c r="U109" i="3" s="1"/>
  <c r="U110" i="3" a="1"/>
  <c r="U110" i="3" s="1"/>
  <c r="U111" i="3" a="1"/>
  <c r="U111" i="3" s="1"/>
  <c r="U112" i="3" a="1"/>
  <c r="U112" i="3" s="1"/>
  <c r="U113" i="3" a="1"/>
  <c r="U113" i="3" s="1"/>
  <c r="U114" i="3" a="1"/>
  <c r="U114" i="3" s="1"/>
  <c r="U115" i="3" a="1"/>
  <c r="U115" i="3" s="1"/>
  <c r="U116" i="3" a="1"/>
  <c r="U116" i="3"/>
  <c r="U117" i="3" a="1"/>
  <c r="U117" i="3" s="1"/>
  <c r="U118" i="3" a="1"/>
  <c r="U118" i="3" s="1"/>
  <c r="U80" i="3" a="1"/>
  <c r="U80" i="3"/>
  <c r="S81" i="3" a="1"/>
  <c r="S81" i="3"/>
  <c r="S82" i="3" a="1"/>
  <c r="S82" i="3" s="1"/>
  <c r="S83" i="3" a="1"/>
  <c r="S83" i="3"/>
  <c r="S84" i="3" a="1"/>
  <c r="S84" i="3" s="1"/>
  <c r="S85" i="3" a="1"/>
  <c r="S85" i="3" s="1"/>
  <c r="S86" i="3" a="1"/>
  <c r="S86" i="3" s="1"/>
  <c r="S87" i="3" a="1"/>
  <c r="S87" i="3" s="1"/>
  <c r="S88" i="3" a="1"/>
  <c r="S88" i="3" s="1"/>
  <c r="S89" i="3" a="1"/>
  <c r="S89" i="3" s="1"/>
  <c r="S90" i="3" a="1"/>
  <c r="S90" i="3" s="1"/>
  <c r="S91" i="3" a="1"/>
  <c r="S91" i="3" s="1"/>
  <c r="S92" i="3" a="1"/>
  <c r="S92" i="3" s="1"/>
  <c r="S93" i="3" a="1"/>
  <c r="S93" i="3"/>
  <c r="S94" i="3" a="1"/>
  <c r="S94" i="3" s="1"/>
  <c r="S95" i="3" a="1"/>
  <c r="S95" i="3"/>
  <c r="S96" i="3" a="1"/>
  <c r="S96" i="3" s="1"/>
  <c r="S97" i="3" a="1"/>
  <c r="S97" i="3" s="1"/>
  <c r="S98" i="3" a="1"/>
  <c r="S98" i="3" s="1"/>
  <c r="S99" i="3" a="1"/>
  <c r="S99" i="3" s="1"/>
  <c r="S100" i="3" a="1"/>
  <c r="S100" i="3" s="1"/>
  <c r="S101" i="3" a="1"/>
  <c r="S101" i="3" s="1"/>
  <c r="S102" i="3" a="1"/>
  <c r="S102" i="3" s="1"/>
  <c r="S103" i="3" a="1"/>
  <c r="S103" i="3" s="1"/>
  <c r="S104" i="3" a="1"/>
  <c r="S104" i="3" s="1"/>
  <c r="S105" i="3" a="1"/>
  <c r="S105" i="3"/>
  <c r="S106" i="3" a="1"/>
  <c r="S106" i="3" s="1"/>
  <c r="S107" i="3" a="1"/>
  <c r="S107" i="3"/>
  <c r="S108" i="3" a="1"/>
  <c r="S108" i="3" s="1"/>
  <c r="S109" i="3" a="1"/>
  <c r="S109" i="3" s="1"/>
  <c r="S110" i="3" a="1"/>
  <c r="S110" i="3" s="1"/>
  <c r="S111" i="3" a="1"/>
  <c r="S111" i="3" s="1"/>
  <c r="S112" i="3" a="1"/>
  <c r="S112" i="3" s="1"/>
  <c r="S113" i="3" a="1"/>
  <c r="S113" i="3" s="1"/>
  <c r="S114" i="3" a="1"/>
  <c r="S114" i="3" s="1"/>
  <c r="S115" i="3" a="1"/>
  <c r="S115" i="3" s="1"/>
  <c r="S116" i="3" a="1"/>
  <c r="S116" i="3" s="1"/>
  <c r="S117" i="3" a="1"/>
  <c r="S117" i="3"/>
  <c r="S118" i="3" a="1"/>
  <c r="S118" i="3" s="1"/>
  <c r="S80" i="3" a="1"/>
  <c r="S80" i="3" s="1"/>
  <c r="Q81" i="3" a="1"/>
  <c r="Q81" i="3"/>
  <c r="Q82" i="3" a="1"/>
  <c r="Q82" i="3" s="1"/>
  <c r="Q83" i="3" a="1"/>
  <c r="Q83" i="3"/>
  <c r="Q84" i="3" a="1"/>
  <c r="Q84" i="3" s="1"/>
  <c r="Q85" i="3" a="1"/>
  <c r="Q85" i="3" s="1"/>
  <c r="Q86" i="3" a="1"/>
  <c r="Q86" i="3"/>
  <c r="Q87" i="3" a="1"/>
  <c r="Q87" i="3"/>
  <c r="Q88" i="3" a="1"/>
  <c r="Q88" i="3" s="1"/>
  <c r="Q89" i="3" a="1"/>
  <c r="Q89" i="3" s="1"/>
  <c r="Q90" i="3" a="1"/>
  <c r="Q90" i="3" s="1"/>
  <c r="Q91" i="3" a="1"/>
  <c r="Q91" i="3" s="1"/>
  <c r="Q92" i="3" a="1"/>
  <c r="Q92" i="3"/>
  <c r="Q93" i="3" a="1"/>
  <c r="Q93" i="3"/>
  <c r="Q94" i="3" a="1"/>
  <c r="Q94" i="3" s="1"/>
  <c r="Q95" i="3" a="1"/>
  <c r="Q95" i="3"/>
  <c r="Q96" i="3" a="1"/>
  <c r="Q96" i="3" s="1"/>
  <c r="Q97" i="3" a="1"/>
  <c r="Q97" i="3" s="1"/>
  <c r="Q98" i="3" a="1"/>
  <c r="Q98" i="3"/>
  <c r="Q99" i="3" a="1"/>
  <c r="Q99" i="3"/>
  <c r="Q100" i="3" a="1"/>
  <c r="Q100" i="3" s="1"/>
  <c r="Q101" i="3" a="1"/>
  <c r="Q101" i="3" s="1"/>
  <c r="Q102" i="3" a="1"/>
  <c r="Q102" i="3" s="1"/>
  <c r="Q103" i="3" a="1"/>
  <c r="Q103" i="3" s="1"/>
  <c r="Q104" i="3" a="1"/>
  <c r="Q104" i="3"/>
  <c r="Q105" i="3" a="1"/>
  <c r="Q105" i="3"/>
  <c r="Q106" i="3" a="1"/>
  <c r="Q106" i="3" s="1"/>
  <c r="Q107" i="3" a="1"/>
  <c r="Q107" i="3"/>
  <c r="Q108" i="3" a="1"/>
  <c r="Q108" i="3" s="1"/>
  <c r="Q109" i="3" a="1"/>
  <c r="Q109" i="3" s="1"/>
  <c r="Q110" i="3" a="1"/>
  <c r="Q110" i="3"/>
  <c r="Q111" i="3" a="1"/>
  <c r="Q111" i="3"/>
  <c r="Q112" i="3" a="1"/>
  <c r="Q112" i="3" s="1"/>
  <c r="Q113" i="3" a="1"/>
  <c r="Q113" i="3" s="1"/>
  <c r="Q114" i="3" a="1"/>
  <c r="Q114" i="3" s="1"/>
  <c r="Q115" i="3" a="1"/>
  <c r="Q115" i="3" s="1"/>
  <c r="Q116" i="3" a="1"/>
  <c r="Q116" i="3"/>
  <c r="Q117" i="3" a="1"/>
  <c r="Q117" i="3"/>
  <c r="Q118" i="3" a="1"/>
  <c r="Q118" i="3" s="1"/>
  <c r="Q80" i="3" a="1"/>
  <c r="Q80" i="3" s="1"/>
  <c r="O81" i="3" a="1"/>
  <c r="O81" i="3"/>
  <c r="O82" i="3" a="1"/>
  <c r="O82" i="3" s="1"/>
  <c r="O83" i="3" a="1"/>
  <c r="O83" i="3" s="1"/>
  <c r="O84" i="3" a="1"/>
  <c r="O84" i="3" s="1"/>
  <c r="O85" i="3" a="1"/>
  <c r="O85" i="3" s="1"/>
  <c r="O86" i="3" a="1"/>
  <c r="O86" i="3" s="1"/>
  <c r="O87" i="3" a="1"/>
  <c r="O87" i="3"/>
  <c r="O88" i="3" a="1"/>
  <c r="O88" i="3" s="1"/>
  <c r="O89" i="3" a="1"/>
  <c r="O89" i="3" s="1"/>
  <c r="O90" i="3" a="1"/>
  <c r="O90" i="3" s="1"/>
  <c r="O91" i="3" a="1"/>
  <c r="O91" i="3" s="1"/>
  <c r="O92" i="3" a="1"/>
  <c r="O92" i="3"/>
  <c r="O93" i="3" a="1"/>
  <c r="O93" i="3"/>
  <c r="O94" i="3" a="1"/>
  <c r="O94" i="3" s="1"/>
  <c r="O95" i="3" a="1"/>
  <c r="O95" i="3" s="1"/>
  <c r="O96" i="3" a="1"/>
  <c r="O96" i="3" s="1"/>
  <c r="O97" i="3" a="1"/>
  <c r="O97" i="3" s="1"/>
  <c r="O98" i="3" a="1"/>
  <c r="O98" i="3" s="1"/>
  <c r="O99" i="3" a="1"/>
  <c r="O99" i="3"/>
  <c r="O100" i="3" a="1"/>
  <c r="O100" i="3" s="1"/>
  <c r="O101" i="3" a="1"/>
  <c r="O101" i="3" s="1"/>
  <c r="O102" i="3" a="1"/>
  <c r="O102" i="3" s="1"/>
  <c r="O103" i="3" a="1"/>
  <c r="O103" i="3" s="1"/>
  <c r="O104" i="3" a="1"/>
  <c r="O104" i="3"/>
  <c r="O105" i="3" a="1"/>
  <c r="O105" i="3"/>
  <c r="O106" i="3" a="1"/>
  <c r="O106" i="3" s="1"/>
  <c r="O107" i="3" a="1"/>
  <c r="O107" i="3" s="1"/>
  <c r="O108" i="3" a="1"/>
  <c r="O108" i="3" s="1"/>
  <c r="O109" i="3" a="1"/>
  <c r="O109" i="3" s="1"/>
  <c r="O110" i="3" a="1"/>
  <c r="O110" i="3" s="1"/>
  <c r="O111" i="3" a="1"/>
  <c r="O111" i="3"/>
  <c r="O112" i="3" a="1"/>
  <c r="O112" i="3" s="1"/>
  <c r="O113" i="3" a="1"/>
  <c r="O113" i="3" s="1"/>
  <c r="O114" i="3" a="1"/>
  <c r="O114" i="3" s="1"/>
  <c r="O115" i="3" a="1"/>
  <c r="O115" i="3" s="1"/>
  <c r="O116" i="3" a="1"/>
  <c r="O116" i="3"/>
  <c r="O117" i="3" a="1"/>
  <c r="O117" i="3"/>
  <c r="O118" i="3" a="1"/>
  <c r="O118" i="3" s="1"/>
  <c r="O80" i="3" a="1"/>
  <c r="O80" i="3"/>
  <c r="M81" i="3" a="1"/>
  <c r="M81" i="3"/>
  <c r="M82" i="3" a="1"/>
  <c r="M82" i="3" s="1"/>
  <c r="M83" i="3" a="1"/>
  <c r="M83" i="3" s="1"/>
  <c r="M84" i="3" a="1"/>
  <c r="M84" i="3" s="1"/>
  <c r="M85" i="3" a="1"/>
  <c r="M85" i="3" s="1"/>
  <c r="M86" i="3" a="1"/>
  <c r="M86" i="3"/>
  <c r="M87" i="3" a="1"/>
  <c r="M87" i="3"/>
  <c r="M88" i="3" a="1"/>
  <c r="M88" i="3" s="1"/>
  <c r="M89" i="3" a="1"/>
  <c r="M89" i="3" s="1"/>
  <c r="M90" i="3" a="1"/>
  <c r="M90" i="3"/>
  <c r="M91" i="3" a="1"/>
  <c r="M91" i="3" s="1"/>
  <c r="M92" i="3" a="1"/>
  <c r="M92" i="3"/>
  <c r="M93" i="3" a="1"/>
  <c r="M93" i="3"/>
  <c r="M94" i="3" a="1"/>
  <c r="M94" i="3" s="1"/>
  <c r="M95" i="3" a="1"/>
  <c r="M95" i="3" s="1"/>
  <c r="M96" i="3" a="1"/>
  <c r="M96" i="3" s="1"/>
  <c r="M97" i="3" a="1"/>
  <c r="M97" i="3" s="1"/>
  <c r="M98" i="3" a="1"/>
  <c r="M98" i="3"/>
  <c r="M99" i="3" a="1"/>
  <c r="M99" i="3"/>
  <c r="M100" i="3" a="1"/>
  <c r="M100" i="3" s="1"/>
  <c r="M101" i="3" a="1"/>
  <c r="M101" i="3" s="1"/>
  <c r="M102" i="3" a="1"/>
  <c r="M102" i="3" s="1"/>
  <c r="M103" i="3" a="1"/>
  <c r="M103" i="3" s="1"/>
  <c r="M104" i="3" a="1"/>
  <c r="M104" i="3"/>
  <c r="M105" i="3" a="1"/>
  <c r="M105" i="3"/>
  <c r="M106" i="3" a="1"/>
  <c r="M106" i="3" s="1"/>
  <c r="M107" i="3" a="1"/>
  <c r="M107" i="3" s="1"/>
  <c r="M108" i="3" a="1"/>
  <c r="M108" i="3" s="1"/>
  <c r="M109" i="3" a="1"/>
  <c r="M109" i="3" s="1"/>
  <c r="M110" i="3" a="1"/>
  <c r="M110" i="3"/>
  <c r="M111" i="3" a="1"/>
  <c r="M111" i="3"/>
  <c r="M112" i="3" a="1"/>
  <c r="M112" i="3" s="1"/>
  <c r="M113" i="3" a="1"/>
  <c r="M113" i="3" s="1"/>
  <c r="M114" i="3" a="1"/>
  <c r="M114" i="3" s="1"/>
  <c r="M115" i="3" a="1"/>
  <c r="M115" i="3" s="1"/>
  <c r="M116" i="3" a="1"/>
  <c r="M116" i="3"/>
  <c r="M117" i="3" a="1"/>
  <c r="M117" i="3"/>
  <c r="M118" i="3" a="1"/>
  <c r="M118" i="3" s="1"/>
  <c r="M80" i="3" a="1"/>
  <c r="M80" i="3" s="1"/>
  <c r="BU81" i="3" a="1"/>
  <c r="BU81" i="3"/>
  <c r="BU82" i="3" a="1"/>
  <c r="BU82" i="3"/>
  <c r="BU83" i="3" a="1"/>
  <c r="BU83" i="3"/>
  <c r="BU84" i="3" a="1"/>
  <c r="BU84" i="3" s="1"/>
  <c r="BU85" i="3" a="1"/>
  <c r="BU85" i="3" s="1"/>
  <c r="BU86" i="3" a="1"/>
  <c r="BU86" i="3"/>
  <c r="BU87" i="3" a="1"/>
  <c r="BU87" i="3"/>
  <c r="BU88" i="3" a="1"/>
  <c r="BU88" i="3"/>
  <c r="BU89" i="3" a="1"/>
  <c r="BU89" i="3"/>
  <c r="BU90" i="3" a="1"/>
  <c r="BU90" i="3" s="1"/>
  <c r="BU91" i="3" a="1"/>
  <c r="BU91" i="3" s="1"/>
  <c r="BU92" i="3" a="1"/>
  <c r="BU92" i="3"/>
  <c r="BU93" i="3" a="1"/>
  <c r="BU93" i="3"/>
  <c r="BU94" i="3" a="1"/>
  <c r="BU94" i="3"/>
  <c r="BU95" i="3" a="1"/>
  <c r="BU95" i="3"/>
  <c r="BU96" i="3" a="1"/>
  <c r="BU96" i="3" s="1"/>
  <c r="BU97" i="3" a="1"/>
  <c r="BU97" i="3" s="1"/>
  <c r="BU98" i="3" a="1"/>
  <c r="BU98" i="3"/>
  <c r="BU99" i="3" a="1"/>
  <c r="BU99" i="3"/>
  <c r="BU100" i="3" a="1"/>
  <c r="BU100" i="3"/>
  <c r="BU101" i="3" a="1"/>
  <c r="BU101" i="3"/>
  <c r="BU102" i="3" a="1"/>
  <c r="BU102" i="3" s="1"/>
  <c r="BU103" i="3" a="1"/>
  <c r="BU103" i="3" s="1"/>
  <c r="BU104" i="3" a="1"/>
  <c r="BU104" i="3"/>
  <c r="BU105" i="3" a="1"/>
  <c r="BU105" i="3"/>
  <c r="BU106" i="3" a="1"/>
  <c r="BU106" i="3"/>
  <c r="BU107" i="3" a="1"/>
  <c r="BU107" i="3"/>
  <c r="BU108" i="3" a="1"/>
  <c r="BU108" i="3" s="1"/>
  <c r="BU109" i="3" a="1"/>
  <c r="BU109" i="3" s="1"/>
  <c r="BU110" i="3" a="1"/>
  <c r="BU110" i="3"/>
  <c r="BU111" i="3" a="1"/>
  <c r="BU111" i="3"/>
  <c r="BU112" i="3" a="1"/>
  <c r="BU112" i="3"/>
  <c r="BU113" i="3" a="1"/>
  <c r="BU113" i="3" s="1"/>
  <c r="BU114" i="3" a="1"/>
  <c r="BU114" i="3" s="1"/>
  <c r="BU115" i="3" a="1"/>
  <c r="BU115" i="3" s="1"/>
  <c r="BU116" i="3" a="1"/>
  <c r="BU116" i="3"/>
  <c r="BU117" i="3" a="1"/>
  <c r="BU117" i="3"/>
  <c r="BU118" i="3" a="1"/>
  <c r="BU118" i="3"/>
  <c r="BU80" i="3" a="1"/>
  <c r="BU80" i="3" s="1"/>
  <c r="BS81" i="3" a="1"/>
  <c r="BS81" i="3" s="1"/>
  <c r="BS82" i="3" a="1"/>
  <c r="BS82" i="3" s="1"/>
  <c r="BS83" i="3" a="1"/>
  <c r="BS83" i="3" s="1"/>
  <c r="BS84" i="3" a="1"/>
  <c r="BS84" i="3"/>
  <c r="BS85" i="3" a="1"/>
  <c r="BS85" i="3" s="1"/>
  <c r="BS86" i="3" a="1"/>
  <c r="BS86" i="3" s="1"/>
  <c r="BS87" i="3" a="1"/>
  <c r="BS87" i="3" s="1"/>
  <c r="BS88" i="3" a="1"/>
  <c r="BS88" i="3" s="1"/>
  <c r="BS89" i="3" a="1"/>
  <c r="BS89" i="3" s="1"/>
  <c r="BS90" i="3" a="1"/>
  <c r="BS90" i="3"/>
  <c r="BS91" i="3" a="1"/>
  <c r="BS91" i="3"/>
  <c r="BS92" i="3" a="1"/>
  <c r="BS92" i="3" s="1"/>
  <c r="BS93" i="3" a="1"/>
  <c r="BS93" i="3" s="1"/>
  <c r="BS94" i="3" a="1"/>
  <c r="BS94" i="3" s="1"/>
  <c r="BS95" i="3" a="1"/>
  <c r="BS95" i="3" s="1"/>
  <c r="BS96" i="3" a="1"/>
  <c r="BS96" i="3"/>
  <c r="BS97" i="3" a="1"/>
  <c r="BS97" i="3" s="1"/>
  <c r="BS98" i="3" a="1"/>
  <c r="BS98" i="3" s="1"/>
  <c r="BS99" i="3" a="1"/>
  <c r="BS99" i="3" s="1"/>
  <c r="BS100" i="3" a="1"/>
  <c r="BS100" i="3" s="1"/>
  <c r="BS101" i="3" a="1"/>
  <c r="BS101" i="3" s="1"/>
  <c r="BS102" i="3" a="1"/>
  <c r="BS102" i="3" s="1"/>
  <c r="BS103" i="3" a="1"/>
  <c r="BS103" i="3"/>
  <c r="BS104" i="3" a="1"/>
  <c r="BS104" i="3" s="1"/>
  <c r="BS105" i="3" a="1"/>
  <c r="BS105" i="3" s="1"/>
  <c r="BS106" i="3" a="1"/>
  <c r="BS106" i="3" s="1"/>
  <c r="BS107" i="3" a="1"/>
  <c r="BS107" i="3" s="1"/>
  <c r="BS108" i="3" a="1"/>
  <c r="BS108" i="3"/>
  <c r="BS109" i="3" a="1"/>
  <c r="BS109" i="3" s="1"/>
  <c r="BS110" i="3" a="1"/>
  <c r="BS110" i="3" s="1"/>
  <c r="BS111" i="3" a="1"/>
  <c r="BS111" i="3" s="1"/>
  <c r="BS112" i="3" a="1"/>
  <c r="BS112" i="3" s="1"/>
  <c r="BS113" i="3" a="1"/>
  <c r="BS113" i="3" s="1"/>
  <c r="BS114" i="3" a="1"/>
  <c r="BS114" i="3" s="1"/>
  <c r="BS115" i="3" a="1"/>
  <c r="BS115" i="3"/>
  <c r="BS116" i="3" a="1"/>
  <c r="BS116" i="3" s="1"/>
  <c r="BS117" i="3" a="1"/>
  <c r="BS117" i="3" s="1"/>
  <c r="BS118" i="3" a="1"/>
  <c r="BS118" i="3" s="1"/>
  <c r="BS80" i="3" a="1"/>
  <c r="BS80" i="3" s="1"/>
  <c r="BM81" i="3" a="1"/>
  <c r="BM81" i="3"/>
  <c r="BM82" i="3" a="1"/>
  <c r="BM82" i="3"/>
  <c r="BM83" i="3" a="1"/>
  <c r="BM83" i="3" s="1"/>
  <c r="BM84" i="3" a="1"/>
  <c r="BM84" i="3" s="1"/>
  <c r="BM85" i="3" a="1"/>
  <c r="BM85" i="3"/>
  <c r="BM86" i="3" a="1"/>
  <c r="BM86" i="3"/>
  <c r="BM87" i="3" a="1"/>
  <c r="BM87" i="3"/>
  <c r="BM88" i="3" a="1"/>
  <c r="BM88" i="3"/>
  <c r="BM89" i="3" a="1"/>
  <c r="BM89" i="3" s="1"/>
  <c r="BM90" i="3" a="1"/>
  <c r="BM90" i="3" s="1"/>
  <c r="BM91" i="3" a="1"/>
  <c r="BM91" i="3"/>
  <c r="BM92" i="3" a="1"/>
  <c r="BM92" i="3"/>
  <c r="BM93" i="3" a="1"/>
  <c r="BM93" i="3"/>
  <c r="BM94" i="3" a="1"/>
  <c r="BM94" i="3"/>
  <c r="BM95" i="3" a="1"/>
  <c r="BM95" i="3" s="1"/>
  <c r="BM96" i="3" a="1"/>
  <c r="BM96" i="3" s="1"/>
  <c r="BM97" i="3" a="1"/>
  <c r="BM97" i="3"/>
  <c r="BM98" i="3" a="1"/>
  <c r="BM98" i="3"/>
  <c r="BM99" i="3" a="1"/>
  <c r="BM99" i="3"/>
  <c r="BM100" i="3" a="1"/>
  <c r="BM100" i="3"/>
  <c r="BM101" i="3" a="1"/>
  <c r="BM101" i="3" s="1"/>
  <c r="BM102" i="3" a="1"/>
  <c r="BM102" i="3" s="1"/>
  <c r="BM103" i="3" a="1"/>
  <c r="BM103" i="3"/>
  <c r="BM104" i="3" a="1"/>
  <c r="BM104" i="3"/>
  <c r="BM105" i="3" a="1"/>
  <c r="BM105" i="3"/>
  <c r="BM106" i="3" a="1"/>
  <c r="BM106" i="3"/>
  <c r="BM107" i="3" a="1"/>
  <c r="BM107" i="3" s="1"/>
  <c r="BM108" i="3" a="1"/>
  <c r="BM108" i="3" s="1"/>
  <c r="BM109" i="3" a="1"/>
  <c r="BM109" i="3"/>
  <c r="BM110" i="3" a="1"/>
  <c r="BM110" i="3" s="1"/>
  <c r="BM111" i="3" a="1"/>
  <c r="BM111" i="3"/>
  <c r="BM112" i="3" a="1"/>
  <c r="BM112" i="3"/>
  <c r="BM113" i="3" a="1"/>
  <c r="BM113" i="3" s="1"/>
  <c r="BM114" i="3" a="1"/>
  <c r="BM114" i="3" s="1"/>
  <c r="BM115" i="3" a="1"/>
  <c r="BM115" i="3"/>
  <c r="BM116" i="3" a="1"/>
  <c r="BM116" i="3"/>
  <c r="BM117" i="3" a="1"/>
  <c r="BM117" i="3"/>
  <c r="BM118" i="3" a="1"/>
  <c r="BM118" i="3"/>
  <c r="BM80" i="3" a="1"/>
  <c r="BM80" i="3" s="1"/>
  <c r="BG81" i="3" a="1"/>
  <c r="BG81" i="3"/>
  <c r="BG82" i="3" a="1"/>
  <c r="BG82" i="3" s="1"/>
  <c r="BG83" i="3" a="1"/>
  <c r="BG83" i="3"/>
  <c r="BG84" i="3" a="1"/>
  <c r="BG84" i="3" s="1"/>
  <c r="BG85" i="3" a="1"/>
  <c r="BG85" i="3" s="1"/>
  <c r="BG86" i="3" a="1"/>
  <c r="BG86" i="3"/>
  <c r="BG87" i="3" a="1"/>
  <c r="BG87" i="3" s="1"/>
  <c r="BG88" i="3" a="1"/>
  <c r="BG88" i="3" s="1"/>
  <c r="BG89" i="3" a="1"/>
  <c r="BG89" i="3"/>
  <c r="BG90" i="3" a="1"/>
  <c r="BG90" i="3" s="1"/>
  <c r="BG91" i="3" a="1"/>
  <c r="BG91" i="3" s="1"/>
  <c r="BG92" i="3" a="1"/>
  <c r="BG92" i="3"/>
  <c r="BG93" i="3" a="1"/>
  <c r="BG93" i="3" s="1"/>
  <c r="BG94" i="3" a="1"/>
  <c r="BG94" i="3" s="1"/>
  <c r="BG95" i="3" a="1"/>
  <c r="BG95" i="3"/>
  <c r="BG96" i="3" a="1"/>
  <c r="BG96" i="3" s="1"/>
  <c r="BG97" i="3" a="1"/>
  <c r="BG97" i="3" s="1"/>
  <c r="BG98" i="3" a="1"/>
  <c r="BG98" i="3"/>
  <c r="BG99" i="3" a="1"/>
  <c r="BG99" i="3" s="1"/>
  <c r="BG100" i="3" a="1"/>
  <c r="BG100" i="3" s="1"/>
  <c r="BG101" i="3" a="1"/>
  <c r="BG101" i="3"/>
  <c r="BG102" i="3" a="1"/>
  <c r="BG102" i="3" s="1"/>
  <c r="BG103" i="3" a="1"/>
  <c r="BG103" i="3" s="1"/>
  <c r="BG104" i="3" a="1"/>
  <c r="BG104" i="3"/>
  <c r="BG105" i="3" a="1"/>
  <c r="BG105" i="3" s="1"/>
  <c r="BG106" i="3" a="1"/>
  <c r="BG106" i="3" s="1"/>
  <c r="BG107" i="3" a="1"/>
  <c r="BG107" i="3"/>
  <c r="BG108" i="3" a="1"/>
  <c r="BG108" i="3" s="1"/>
  <c r="BG109" i="3" a="1"/>
  <c r="BG109" i="3" s="1"/>
  <c r="BG110" i="3" a="1"/>
  <c r="BG110" i="3"/>
  <c r="BG111" i="3" a="1"/>
  <c r="BG111" i="3" s="1"/>
  <c r="BG112" i="3" a="1"/>
  <c r="BG112" i="3" s="1"/>
  <c r="BG113" i="3" a="1"/>
  <c r="BG113" i="3" s="1"/>
  <c r="BG114" i="3" a="1"/>
  <c r="BG114" i="3" s="1"/>
  <c r="BG115" i="3" a="1"/>
  <c r="BG115" i="3" s="1"/>
  <c r="BG116" i="3" a="1"/>
  <c r="BG116" i="3"/>
  <c r="BG117" i="3" a="1"/>
  <c r="BG117" i="3" s="1"/>
  <c r="BG118" i="3" a="1"/>
  <c r="BG118" i="3" s="1"/>
  <c r="BG80" i="3" a="1"/>
  <c r="BG80" i="3" s="1"/>
  <c r="BE81" i="3" a="1"/>
  <c r="BE81" i="3" s="1"/>
  <c r="BE82" i="3" a="1"/>
  <c r="BE82" i="3" s="1"/>
  <c r="BE83" i="3" a="1"/>
  <c r="BE83" i="3" s="1"/>
  <c r="BE84" i="3" a="1"/>
  <c r="BE84" i="3" s="1"/>
  <c r="BE85" i="3" a="1"/>
  <c r="BE85" i="3" s="1"/>
  <c r="BE86" i="3" a="1"/>
  <c r="BE86" i="3" s="1"/>
  <c r="BE87" i="3" a="1"/>
  <c r="BE87" i="3" s="1"/>
  <c r="BE88" i="3" a="1"/>
  <c r="BE88" i="3" s="1"/>
  <c r="BE89" i="3" a="1"/>
  <c r="BE89" i="3" s="1"/>
  <c r="BE90" i="3" a="1"/>
  <c r="BE90" i="3" s="1"/>
  <c r="BE91" i="3" a="1"/>
  <c r="BE91" i="3" s="1"/>
  <c r="BE92" i="3" a="1"/>
  <c r="BE92" i="3"/>
  <c r="BE93" i="3" a="1"/>
  <c r="BE93" i="3" s="1"/>
  <c r="BE94" i="3" a="1"/>
  <c r="BE94" i="3" s="1"/>
  <c r="BE95" i="3" a="1"/>
  <c r="BE95" i="3" s="1"/>
  <c r="BE96" i="3" a="1"/>
  <c r="BE96" i="3" s="1"/>
  <c r="BE97" i="3" a="1"/>
  <c r="BE97" i="3" s="1"/>
  <c r="BE98" i="3" a="1"/>
  <c r="BE98" i="3" s="1"/>
  <c r="BE99" i="3" a="1"/>
  <c r="BE99" i="3" s="1"/>
  <c r="BE100" i="3" a="1"/>
  <c r="BE100" i="3" s="1"/>
  <c r="BE101" i="3" a="1"/>
  <c r="BE101" i="3" s="1"/>
  <c r="BE102" i="3" a="1"/>
  <c r="BE102" i="3" s="1"/>
  <c r="BE103" i="3" a="1"/>
  <c r="BE103" i="3" s="1"/>
  <c r="BE104" i="3" a="1"/>
  <c r="BE104" i="3"/>
  <c r="BE105" i="3" a="1"/>
  <c r="BE105" i="3" s="1"/>
  <c r="BE106" i="3" a="1"/>
  <c r="BE106" i="3" s="1"/>
  <c r="BE107" i="3" a="1"/>
  <c r="BE107" i="3" s="1"/>
  <c r="BE108" i="3" a="1"/>
  <c r="BE108" i="3" s="1"/>
  <c r="BE109" i="3" a="1"/>
  <c r="BE109" i="3" s="1"/>
  <c r="BE110" i="3" a="1"/>
  <c r="BE110" i="3" s="1"/>
  <c r="BE111" i="3" a="1"/>
  <c r="BE111" i="3" s="1"/>
  <c r="BE112" i="3" a="1"/>
  <c r="BE112" i="3" s="1"/>
  <c r="BE113" i="3" a="1"/>
  <c r="BE113" i="3" s="1"/>
  <c r="BE114" i="3" a="1"/>
  <c r="BE114" i="3" s="1"/>
  <c r="BE115" i="3" a="1"/>
  <c r="BE115" i="3" s="1"/>
  <c r="BE116" i="3" a="1"/>
  <c r="BE116" i="3"/>
  <c r="BE117" i="3" a="1"/>
  <c r="BE117" i="3" s="1"/>
  <c r="BE118" i="3" a="1"/>
  <c r="BE118" i="3" s="1"/>
  <c r="BE80" i="3" a="1"/>
  <c r="BE80" i="3"/>
  <c r="BC14" i="3" a="1"/>
  <c r="BC14" i="3" s="1"/>
  <c r="BC4" i="3" a="1"/>
  <c r="BC4" i="3" s="1"/>
  <c r="BC5" i="3" a="1"/>
  <c r="BC5" i="3" s="1"/>
  <c r="BC6" i="3" a="1"/>
  <c r="BC6" i="3" s="1"/>
  <c r="BC7" i="3" a="1"/>
  <c r="BC7" i="3" s="1"/>
  <c r="BC8" i="3" a="1"/>
  <c r="BC8" i="3" s="1"/>
  <c r="BC9" i="3" a="1"/>
  <c r="BC9" i="3" s="1"/>
  <c r="BC10" i="3" a="1"/>
  <c r="BC10" i="3" s="1"/>
  <c r="BC11" i="3" a="1"/>
  <c r="BC11" i="3" s="1"/>
  <c r="BC12" i="3" a="1"/>
  <c r="BC12" i="3" s="1"/>
  <c r="BC15" i="3" a="1"/>
  <c r="BC15" i="3"/>
  <c r="BC16" i="3" a="1"/>
  <c r="BC16" i="3" s="1"/>
  <c r="BC17" i="3" a="1"/>
  <c r="BC17" i="3" s="1"/>
  <c r="BC18" i="3" a="1"/>
  <c r="BC18" i="3" s="1"/>
  <c r="BC19" i="3" a="1"/>
  <c r="BC19" i="3" s="1"/>
  <c r="BC20" i="3" a="1"/>
  <c r="BC20" i="3" s="1"/>
  <c r="BC21" i="3" a="1"/>
  <c r="BC21" i="3" s="1"/>
  <c r="BC22" i="3" a="1"/>
  <c r="BC22" i="3" s="1"/>
  <c r="BC23" i="3" a="1"/>
  <c r="BC23" i="3" s="1"/>
  <c r="BC25" i="3" a="1"/>
  <c r="BC25" i="3" s="1"/>
  <c r="BC26" i="3" a="1"/>
  <c r="BC26" i="3" s="1"/>
  <c r="BC27" i="3" a="1"/>
  <c r="BC27" i="3"/>
  <c r="BC28" i="3" a="1"/>
  <c r="BC28" i="3" s="1"/>
  <c r="BC29" i="3" a="1"/>
  <c r="BC29" i="3" s="1"/>
  <c r="BC30" i="3" a="1"/>
  <c r="BC30" i="3" s="1"/>
  <c r="BC31" i="3" a="1"/>
  <c r="BC31" i="3" s="1"/>
  <c r="BC32" i="3" a="1"/>
  <c r="BC32" i="3" s="1"/>
  <c r="BC33" i="3" a="1"/>
  <c r="BC33" i="3" s="1"/>
  <c r="BC34" i="3" a="1"/>
  <c r="BC34" i="3" s="1"/>
  <c r="BC35" i="3" a="1"/>
  <c r="BC35" i="3" s="1"/>
  <c r="BC36" i="3" a="1"/>
  <c r="BC36" i="3" s="1"/>
  <c r="BC37" i="3" a="1"/>
  <c r="BC37" i="3" s="1"/>
  <c r="BC38" i="3" a="1"/>
  <c r="BC38" i="3" s="1"/>
  <c r="BC39" i="3" a="1"/>
  <c r="BC39" i="3"/>
  <c r="BC40" i="3" a="1"/>
  <c r="BC40" i="3" s="1"/>
  <c r="BC42" i="3" a="1"/>
  <c r="BC42" i="3" s="1"/>
  <c r="BC43" i="3" a="1"/>
  <c r="BC43" i="3" s="1"/>
  <c r="BC44" i="3" a="1"/>
  <c r="BC44" i="3" s="1"/>
  <c r="BC45" i="3" a="1"/>
  <c r="BC45" i="3" s="1"/>
  <c r="BC46" i="3" a="1"/>
  <c r="BC46" i="3" s="1"/>
  <c r="BC47" i="3" a="1"/>
  <c r="BC47" i="3" s="1"/>
  <c r="BC48" i="3" a="1"/>
  <c r="BC48" i="3" s="1"/>
  <c r="BC49" i="3" a="1"/>
  <c r="BC49" i="3" s="1"/>
  <c r="BC50" i="3" a="1"/>
  <c r="BC50" i="3" s="1"/>
  <c r="BC51" i="3" a="1"/>
  <c r="BC51" i="3"/>
  <c r="BC52" i="3" a="1"/>
  <c r="BC52" i="3" s="1"/>
  <c r="BC53" i="3" a="1"/>
  <c r="BC53" i="3" s="1"/>
  <c r="BC54" i="3" a="1"/>
  <c r="BC54" i="3" s="1"/>
  <c r="BC55" i="3" a="1"/>
  <c r="BC55" i="3" s="1"/>
  <c r="BC56" i="3" a="1"/>
  <c r="BC56" i="3" s="1"/>
  <c r="BC57" i="3" a="1"/>
  <c r="BC57" i="3" s="1"/>
  <c r="BC58" i="3" a="1"/>
  <c r="BC58" i="3" s="1"/>
  <c r="BC59" i="3" a="1"/>
  <c r="BC59" i="3" s="1"/>
  <c r="BC60" i="3" a="1"/>
  <c r="BC60" i="3" s="1"/>
  <c r="BC61" i="3" a="1"/>
  <c r="BC61" i="3" s="1"/>
  <c r="BC62" i="3" a="1"/>
  <c r="BC62" i="3" s="1"/>
  <c r="BC63" i="3" a="1"/>
  <c r="BC63" i="3"/>
  <c r="BC64" i="3" a="1"/>
  <c r="BC64" i="3" s="1"/>
  <c r="BC65" i="3" a="1"/>
  <c r="BC65" i="3" s="1"/>
  <c r="BC66" i="3" a="1"/>
  <c r="BC66" i="3" s="1"/>
  <c r="BC67" i="3" a="1"/>
  <c r="BC67" i="3" s="1"/>
  <c r="BC68" i="3" a="1"/>
  <c r="BC68" i="3" s="1"/>
  <c r="BC69" i="3" a="1"/>
  <c r="BC69" i="3" s="1"/>
  <c r="BC70" i="3" a="1"/>
  <c r="BC70" i="3" s="1"/>
  <c r="BC71" i="3" a="1"/>
  <c r="BC71" i="3" s="1"/>
  <c r="BC72" i="3" a="1"/>
  <c r="BC72" i="3" s="1"/>
  <c r="BC73" i="3" a="1"/>
  <c r="BC73" i="3" s="1"/>
  <c r="BC74" i="3" a="1"/>
  <c r="BC74" i="3" s="1"/>
  <c r="BC75" i="3" a="1"/>
  <c r="BC75" i="3"/>
  <c r="BC76" i="3" a="1"/>
  <c r="BC76" i="3" s="1"/>
  <c r="BC77" i="3" a="1"/>
  <c r="BC77" i="3" s="1"/>
  <c r="BC78" i="3" a="1"/>
  <c r="BC78" i="3" s="1"/>
  <c r="BC80" i="3" a="1"/>
  <c r="BC80" i="3" s="1"/>
  <c r="BC81" i="3" a="1"/>
  <c r="BC81" i="3" s="1"/>
  <c r="BC82" i="3" a="1"/>
  <c r="BC82" i="3" s="1"/>
  <c r="BC83" i="3" a="1"/>
  <c r="BC83" i="3" s="1"/>
  <c r="BC84" i="3" a="1"/>
  <c r="BC84" i="3" s="1"/>
  <c r="BC85" i="3" a="1"/>
  <c r="BC85" i="3" s="1"/>
  <c r="BC86" i="3" a="1"/>
  <c r="BC86" i="3" s="1"/>
  <c r="BC87" i="3" a="1"/>
  <c r="BC87" i="3"/>
  <c r="BC88" i="3" a="1"/>
  <c r="BC88" i="3" s="1"/>
  <c r="BC89" i="3" a="1"/>
  <c r="BC89" i="3" s="1"/>
  <c r="BC90" i="3" a="1"/>
  <c r="BC90" i="3" s="1"/>
  <c r="BC91" i="3" a="1"/>
  <c r="BC91" i="3" s="1"/>
  <c r="BC92" i="3" a="1"/>
  <c r="BC92" i="3" s="1"/>
  <c r="BC93" i="3" a="1"/>
  <c r="BC93" i="3" s="1"/>
  <c r="BC94" i="3" a="1"/>
  <c r="BC94" i="3" s="1"/>
  <c r="BC95" i="3" a="1"/>
  <c r="BC95" i="3" s="1"/>
  <c r="BC96" i="3" a="1"/>
  <c r="BC96" i="3" s="1"/>
  <c r="BC97" i="3" a="1"/>
  <c r="BC97" i="3" s="1"/>
  <c r="BC98" i="3" a="1"/>
  <c r="BC98" i="3" s="1"/>
  <c r="BC99" i="3" a="1"/>
  <c r="BC99" i="3"/>
  <c r="BC100" i="3" a="1"/>
  <c r="BC100" i="3" s="1"/>
  <c r="BC101" i="3" a="1"/>
  <c r="BC101" i="3" s="1"/>
  <c r="BC102" i="3" a="1"/>
  <c r="BC102" i="3" s="1"/>
  <c r="BC103" i="3" a="1"/>
  <c r="BC103" i="3" s="1"/>
  <c r="BC104" i="3" a="1"/>
  <c r="BC104" i="3" s="1"/>
  <c r="BC105" i="3" a="1"/>
  <c r="BC105" i="3" s="1"/>
  <c r="BC106" i="3" a="1"/>
  <c r="BC106" i="3" s="1"/>
  <c r="BC107" i="3" a="1"/>
  <c r="BC107" i="3" s="1"/>
  <c r="BC108" i="3" a="1"/>
  <c r="BC108" i="3" s="1"/>
  <c r="BC109" i="3" a="1"/>
  <c r="BC109" i="3" s="1"/>
  <c r="BC110" i="3" a="1"/>
  <c r="BC110" i="3" s="1"/>
  <c r="BC111" i="3" a="1"/>
  <c r="BC111" i="3"/>
  <c r="BC112" i="3" a="1"/>
  <c r="BC112" i="3" s="1"/>
  <c r="BC113" i="3" a="1"/>
  <c r="BC113" i="3" s="1"/>
  <c r="BC114" i="3" a="1"/>
  <c r="BC114" i="3" s="1"/>
  <c r="BC115" i="3" a="1"/>
  <c r="BC115" i="3" s="1"/>
  <c r="BC116" i="3" a="1"/>
  <c r="BC116" i="3" s="1"/>
  <c r="BC117" i="3" a="1"/>
  <c r="BC117" i="3" s="1"/>
  <c r="BC118" i="3" a="1"/>
  <c r="BC118" i="3" s="1"/>
  <c r="BC3" i="3" a="1"/>
  <c r="BC3" i="3"/>
  <c r="BA118" i="3" a="1"/>
  <c r="BA118" i="3"/>
  <c r="BA4" i="3" a="1"/>
  <c r="BA4" i="3"/>
  <c r="BA5" i="3" a="1"/>
  <c r="BA5" i="3"/>
  <c r="BA6" i="3" a="1"/>
  <c r="BA6" i="3"/>
  <c r="BA7" i="3" a="1"/>
  <c r="BA7" i="3"/>
  <c r="BA8" i="3" a="1"/>
  <c r="BA8" i="3"/>
  <c r="BA9" i="3" a="1"/>
  <c r="BA9" i="3"/>
  <c r="BA10" i="3" a="1"/>
  <c r="BA10" i="3"/>
  <c r="BA11" i="3" a="1"/>
  <c r="BA11" i="3"/>
  <c r="BA12" i="3" a="1"/>
  <c r="BA12" i="3"/>
  <c r="BA14" i="3" a="1"/>
  <c r="BA14" i="3"/>
  <c r="BA15" i="3" a="1"/>
  <c r="BA15" i="3"/>
  <c r="BA16" i="3" a="1"/>
  <c r="BA16" i="3"/>
  <c r="BA17" i="3" a="1"/>
  <c r="BA17" i="3"/>
  <c r="BA18" i="3" a="1"/>
  <c r="BA18" i="3"/>
  <c r="BA19" i="3" a="1"/>
  <c r="BA19" i="3"/>
  <c r="BA20" i="3" a="1"/>
  <c r="BA20" i="3"/>
  <c r="BA21" i="3" a="1"/>
  <c r="BA21" i="3"/>
  <c r="BA22" i="3" a="1"/>
  <c r="BA22" i="3"/>
  <c r="BA23" i="3" a="1"/>
  <c r="BA23" i="3"/>
  <c r="BA25" i="3" a="1"/>
  <c r="BA25" i="3"/>
  <c r="BA26" i="3" a="1"/>
  <c r="BA26" i="3"/>
  <c r="BA27" i="3" a="1"/>
  <c r="BA27" i="3"/>
  <c r="BA28" i="3" a="1"/>
  <c r="BA28" i="3"/>
  <c r="BA29" i="3" a="1"/>
  <c r="BA29" i="3"/>
  <c r="BA30" i="3" a="1"/>
  <c r="BA30" i="3"/>
  <c r="BA31" i="3" a="1"/>
  <c r="BA31" i="3"/>
  <c r="BA32" i="3" a="1"/>
  <c r="BA32" i="3"/>
  <c r="BA33" i="3" a="1"/>
  <c r="BA33" i="3"/>
  <c r="BA34" i="3" a="1"/>
  <c r="BA34" i="3"/>
  <c r="BA35" i="3" a="1"/>
  <c r="BA35" i="3"/>
  <c r="BA36" i="3" a="1"/>
  <c r="BA36" i="3"/>
  <c r="BA37" i="3" a="1"/>
  <c r="BA37" i="3"/>
  <c r="BA38" i="3" a="1"/>
  <c r="BA38" i="3"/>
  <c r="BA39" i="3" a="1"/>
  <c r="BA39" i="3"/>
  <c r="BA40" i="3" a="1"/>
  <c r="BA40" i="3"/>
  <c r="BA42" i="3" a="1"/>
  <c r="BA42" i="3"/>
  <c r="BA43" i="3" a="1"/>
  <c r="BA43" i="3"/>
  <c r="BA44" i="3" a="1"/>
  <c r="BA44" i="3"/>
  <c r="BA45" i="3" a="1"/>
  <c r="BA45" i="3"/>
  <c r="BA46" i="3" a="1"/>
  <c r="BA46" i="3"/>
  <c r="BA47" i="3" a="1"/>
  <c r="BA47" i="3"/>
  <c r="BA48" i="3" a="1"/>
  <c r="BA48" i="3"/>
  <c r="BA49" i="3" a="1"/>
  <c r="BA49" i="3"/>
  <c r="BA50" i="3" a="1"/>
  <c r="BA50" i="3"/>
  <c r="BA51" i="3" a="1"/>
  <c r="BA51" i="3"/>
  <c r="BA52" i="3" a="1"/>
  <c r="BA52" i="3"/>
  <c r="BA53" i="3" a="1"/>
  <c r="BA53" i="3"/>
  <c r="BA54" i="3" a="1"/>
  <c r="BA54" i="3"/>
  <c r="BA55" i="3" a="1"/>
  <c r="BA55" i="3"/>
  <c r="BA56" i="3" a="1"/>
  <c r="BA56" i="3"/>
  <c r="BA57" i="3" a="1"/>
  <c r="BA57" i="3"/>
  <c r="BA58" i="3" a="1"/>
  <c r="BA58" i="3"/>
  <c r="BA59" i="3" a="1"/>
  <c r="BA59" i="3"/>
  <c r="BA60" i="3" a="1"/>
  <c r="BA60" i="3"/>
  <c r="BA61" i="3" a="1"/>
  <c r="BA61" i="3"/>
  <c r="BA62" i="3" a="1"/>
  <c r="BA62" i="3"/>
  <c r="BA63" i="3" a="1"/>
  <c r="BA63" i="3"/>
  <c r="BA64" i="3" a="1"/>
  <c r="BA64" i="3"/>
  <c r="BA65" i="3" a="1"/>
  <c r="BA65" i="3"/>
  <c r="BA66" i="3" a="1"/>
  <c r="BA66" i="3"/>
  <c r="BA67" i="3" a="1"/>
  <c r="BA67" i="3"/>
  <c r="BA68" i="3" a="1"/>
  <c r="BA68" i="3"/>
  <c r="BA69" i="3" a="1"/>
  <c r="BA69" i="3"/>
  <c r="BA70" i="3" a="1"/>
  <c r="BA70" i="3"/>
  <c r="BA71" i="3" a="1"/>
  <c r="BA71" i="3"/>
  <c r="BA72" i="3" a="1"/>
  <c r="BA72" i="3"/>
  <c r="BA73" i="3" a="1"/>
  <c r="BA73" i="3"/>
  <c r="BA74" i="3" a="1"/>
  <c r="BA74" i="3"/>
  <c r="BA75" i="3" a="1"/>
  <c r="BA75" i="3"/>
  <c r="BA76" i="3" a="1"/>
  <c r="BA76" i="3"/>
  <c r="BA77" i="3" a="1"/>
  <c r="BA77" i="3"/>
  <c r="BA78" i="3" a="1"/>
  <c r="BA78" i="3"/>
  <c r="BA80" i="3" a="1"/>
  <c r="BA80" i="3"/>
  <c r="BA81" i="3" a="1"/>
  <c r="BA81" i="3"/>
  <c r="BA82" i="3" a="1"/>
  <c r="BA82" i="3"/>
  <c r="BA83" i="3" a="1"/>
  <c r="BA83" i="3"/>
  <c r="BA84" i="3" a="1"/>
  <c r="BA84" i="3"/>
  <c r="BA85" i="3" a="1"/>
  <c r="BA85" i="3"/>
  <c r="BA86" i="3" a="1"/>
  <c r="BA86" i="3"/>
  <c r="BA87" i="3" a="1"/>
  <c r="BA87" i="3"/>
  <c r="BA88" i="3" a="1"/>
  <c r="BA88" i="3"/>
  <c r="BA89" i="3" a="1"/>
  <c r="BA89" i="3"/>
  <c r="BA90" i="3" a="1"/>
  <c r="BA90" i="3"/>
  <c r="BA91" i="3" a="1"/>
  <c r="BA91" i="3"/>
  <c r="BA92" i="3" a="1"/>
  <c r="BA92" i="3"/>
  <c r="BA93" i="3" a="1"/>
  <c r="BA93" i="3"/>
  <c r="BA94" i="3" a="1"/>
  <c r="BA94" i="3"/>
  <c r="BA95" i="3" a="1"/>
  <c r="BA95" i="3"/>
  <c r="BA96" i="3" a="1"/>
  <c r="BA96" i="3"/>
  <c r="BA97" i="3" a="1"/>
  <c r="BA97" i="3"/>
  <c r="BA98" i="3" a="1"/>
  <c r="BA98" i="3"/>
  <c r="BA99" i="3" a="1"/>
  <c r="BA99" i="3"/>
  <c r="BA100" i="3" a="1"/>
  <c r="BA100" i="3"/>
  <c r="BA101" i="3" a="1"/>
  <c r="BA101" i="3"/>
  <c r="BA102" i="3" a="1"/>
  <c r="BA102" i="3"/>
  <c r="BA103" i="3" a="1"/>
  <c r="BA103" i="3"/>
  <c r="BA104" i="3" a="1"/>
  <c r="BA104" i="3"/>
  <c r="BA105" i="3" a="1"/>
  <c r="BA105" i="3"/>
  <c r="BA106" i="3" a="1"/>
  <c r="BA106" i="3"/>
  <c r="BA107" i="3" a="1"/>
  <c r="BA107" i="3"/>
  <c r="BA108" i="3" a="1"/>
  <c r="BA108" i="3"/>
  <c r="BA109" i="3" a="1"/>
  <c r="BA109" i="3"/>
  <c r="BA110" i="3" a="1"/>
  <c r="BA110" i="3"/>
  <c r="BA111" i="3" a="1"/>
  <c r="BA111" i="3"/>
  <c r="BA112" i="3" a="1"/>
  <c r="BA112" i="3"/>
  <c r="BA113" i="3" a="1"/>
  <c r="BA113" i="3"/>
  <c r="BA114" i="3" a="1"/>
  <c r="BA114" i="3"/>
  <c r="BA115" i="3" a="1"/>
  <c r="BA115" i="3"/>
  <c r="BA116" i="3" a="1"/>
  <c r="BA116" i="3"/>
  <c r="BA117" i="3" a="1"/>
  <c r="BA117" i="3"/>
  <c r="BA3" i="3" a="1"/>
  <c r="BA3" i="3" s="1"/>
  <c r="AY81" i="3" a="1"/>
  <c r="AY81" i="3"/>
  <c r="AY82" i="3" a="1"/>
  <c r="AY82" i="3" s="1"/>
  <c r="AY83" i="3" a="1"/>
  <c r="AY83" i="3" s="1"/>
  <c r="AY84" i="3" a="1"/>
  <c r="AY84" i="3"/>
  <c r="AY85" i="3" a="1"/>
  <c r="AY85" i="3"/>
  <c r="AY86" i="3" a="1"/>
  <c r="AY86" i="3"/>
  <c r="AY87" i="3" a="1"/>
  <c r="AY87" i="3"/>
  <c r="AY88" i="3" a="1"/>
  <c r="AY88" i="3" s="1"/>
  <c r="AY89" i="3" a="1"/>
  <c r="AY89" i="3" s="1"/>
  <c r="AY90" i="3" a="1"/>
  <c r="AY90" i="3"/>
  <c r="AY91" i="3" a="1"/>
  <c r="AY91" i="3"/>
  <c r="AY92" i="3" a="1"/>
  <c r="AY92" i="3"/>
  <c r="AY93" i="3" a="1"/>
  <c r="AY93" i="3"/>
  <c r="AY94" i="3" a="1"/>
  <c r="AY94" i="3" s="1"/>
  <c r="AY95" i="3" a="1"/>
  <c r="AY95" i="3" s="1"/>
  <c r="AY96" i="3" a="1"/>
  <c r="AY96" i="3"/>
  <c r="AY97" i="3" a="1"/>
  <c r="AY97" i="3"/>
  <c r="AY98" i="3" a="1"/>
  <c r="AY98" i="3" s="1"/>
  <c r="AY99" i="3" a="1"/>
  <c r="AY99" i="3"/>
  <c r="AY100" i="3" a="1"/>
  <c r="AY100" i="3" s="1"/>
  <c r="AY101" i="3" a="1"/>
  <c r="AY101" i="3" s="1"/>
  <c r="AY102" i="3" a="1"/>
  <c r="AY102" i="3"/>
  <c r="AY103" i="3" a="1"/>
  <c r="AY103" i="3"/>
  <c r="AY104" i="3" a="1"/>
  <c r="AY104" i="3"/>
  <c r="AY105" i="3" a="1"/>
  <c r="AY105" i="3"/>
  <c r="AY106" i="3" a="1"/>
  <c r="AY106" i="3" s="1"/>
  <c r="AY107" i="3" a="1"/>
  <c r="AY107" i="3" s="1"/>
  <c r="AY108" i="3" a="1"/>
  <c r="AY108" i="3"/>
  <c r="AY109" i="3" a="1"/>
  <c r="AY109" i="3"/>
  <c r="AY110" i="3" a="1"/>
  <c r="AY110" i="3" s="1"/>
  <c r="AY111" i="3" a="1"/>
  <c r="AY111" i="3"/>
  <c r="AY112" i="3" a="1"/>
  <c r="AY112" i="3" s="1"/>
  <c r="AY113" i="3" a="1"/>
  <c r="AY113" i="3" s="1"/>
  <c r="AY114" i="3" a="1"/>
  <c r="AY114" i="3" s="1"/>
  <c r="AY115" i="3" a="1"/>
  <c r="AY115" i="3"/>
  <c r="AY116" i="3" a="1"/>
  <c r="AY116" i="3"/>
  <c r="AY117" i="3" a="1"/>
  <c r="AY117" i="3"/>
  <c r="AY118" i="3" a="1"/>
  <c r="AY118" i="3" s="1"/>
  <c r="AY80" i="3" a="1"/>
  <c r="AY80" i="3" s="1"/>
  <c r="AW81" i="3" a="1"/>
  <c r="AW81" i="3"/>
  <c r="AW82" i="3" a="1"/>
  <c r="AW82" i="3"/>
  <c r="AW83" i="3" a="1"/>
  <c r="AW83" i="3"/>
  <c r="AW84" i="3" a="1"/>
  <c r="AW84" i="3"/>
  <c r="AW85" i="3" a="1"/>
  <c r="AW85" i="3" s="1"/>
  <c r="AW86" i="3" a="1"/>
  <c r="AW86" i="3" s="1"/>
  <c r="AW87" i="3" a="1"/>
  <c r="AW87" i="3"/>
  <c r="AW88" i="3" a="1"/>
  <c r="AW88" i="3"/>
  <c r="AW89" i="3" a="1"/>
  <c r="AW89" i="3"/>
  <c r="AW90" i="3" a="1"/>
  <c r="AW90" i="3" s="1"/>
  <c r="AW91" i="3" a="1"/>
  <c r="AW91" i="3" s="1"/>
  <c r="AW92" i="3" a="1"/>
  <c r="AW92" i="3"/>
  <c r="AW93" i="3" a="1"/>
  <c r="AW93" i="3"/>
  <c r="AW94" i="3" a="1"/>
  <c r="AW94" i="3"/>
  <c r="AW95" i="3" a="1"/>
  <c r="AW95" i="3"/>
  <c r="AW96" i="3" a="1"/>
  <c r="AW96" i="3"/>
  <c r="AW97" i="3" a="1"/>
  <c r="AW97" i="3" s="1"/>
  <c r="AW98" i="3" a="1"/>
  <c r="AW98" i="3" s="1"/>
  <c r="AW99" i="3" a="1"/>
  <c r="AW99" i="3" s="1"/>
  <c r="AW100" i="3" a="1"/>
  <c r="AW100" i="3"/>
  <c r="AW101" i="3" a="1"/>
  <c r="AW101" i="3" s="1"/>
  <c r="AW102" i="3" a="1"/>
  <c r="AW102" i="3" s="1"/>
  <c r="AW103" i="3" a="1"/>
  <c r="AW103" i="3" s="1"/>
  <c r="AW104" i="3" a="1"/>
  <c r="AW104" i="3"/>
  <c r="AW105" i="3" a="1"/>
  <c r="AW105" i="3"/>
  <c r="AW106" i="3" a="1"/>
  <c r="AW106" i="3"/>
  <c r="AW107" i="3" a="1"/>
  <c r="AW107" i="3"/>
  <c r="AW108" i="3" a="1"/>
  <c r="AW108" i="3"/>
  <c r="AW109" i="3" a="1"/>
  <c r="AW109" i="3" s="1"/>
  <c r="AW110" i="3" a="1"/>
  <c r="AW110" i="3" s="1"/>
  <c r="AW111" i="3" a="1"/>
  <c r="AW111" i="3" s="1"/>
  <c r="AW112" i="3" a="1"/>
  <c r="AW112" i="3" s="1"/>
  <c r="AW113" i="3" a="1"/>
  <c r="AW113" i="3" s="1"/>
  <c r="AW114" i="3" a="1"/>
  <c r="AW114" i="3" s="1"/>
  <c r="AW115" i="3" a="1"/>
  <c r="AW115" i="3" s="1"/>
  <c r="AW116" i="3" a="1"/>
  <c r="AW116" i="3"/>
  <c r="AW117" i="3" a="1"/>
  <c r="AW117" i="3" s="1"/>
  <c r="AW118" i="3" a="1"/>
  <c r="AW118" i="3"/>
  <c r="AW80" i="3" a="1"/>
  <c r="AW80" i="3" s="1"/>
  <c r="AU81" i="3" a="1"/>
  <c r="AU81" i="3"/>
  <c r="AU82" i="3" a="1"/>
  <c r="AU82" i="3" s="1"/>
  <c r="AU83" i="3" a="1"/>
  <c r="AU83" i="3"/>
  <c r="AU84" i="3" a="1"/>
  <c r="AU84" i="3" s="1"/>
  <c r="AU85" i="3" a="1"/>
  <c r="AU85" i="3" s="1"/>
  <c r="AU86" i="3" a="1"/>
  <c r="AU86" i="3" s="1"/>
  <c r="AU87" i="3" a="1"/>
  <c r="AU87" i="3" s="1"/>
  <c r="AU88" i="3" a="1"/>
  <c r="AU88" i="3" s="1"/>
  <c r="AU89" i="3" a="1"/>
  <c r="AU89" i="3" s="1"/>
  <c r="AU90" i="3" a="1"/>
  <c r="AU90" i="3" s="1"/>
  <c r="AU91" i="3" a="1"/>
  <c r="AU91" i="3" s="1"/>
  <c r="AU92" i="3" a="1"/>
  <c r="AU92" i="3"/>
  <c r="AU93" i="3" a="1"/>
  <c r="AU93" i="3"/>
  <c r="AU94" i="3" a="1"/>
  <c r="AU94" i="3" s="1"/>
  <c r="AU95" i="3" a="1"/>
  <c r="AU95" i="3"/>
  <c r="AU96" i="3" a="1"/>
  <c r="AU96" i="3" s="1"/>
  <c r="AU97" i="3" a="1"/>
  <c r="AU97" i="3" s="1"/>
  <c r="AU98" i="3" a="1"/>
  <c r="AU98" i="3" s="1"/>
  <c r="AU99" i="3" a="1"/>
  <c r="AU99" i="3" s="1"/>
  <c r="AU100" i="3" a="1"/>
  <c r="AU100" i="3" s="1"/>
  <c r="AU101" i="3" a="1"/>
  <c r="AU101" i="3" s="1"/>
  <c r="AU102" i="3" a="1"/>
  <c r="AU102" i="3" s="1"/>
  <c r="AU103" i="3" a="1"/>
  <c r="AU103" i="3" s="1"/>
  <c r="AU104" i="3" a="1"/>
  <c r="AU104" i="3"/>
  <c r="AU105" i="3" a="1"/>
  <c r="AU105" i="3"/>
  <c r="AU106" i="3" a="1"/>
  <c r="AU106" i="3" s="1"/>
  <c r="AU107" i="3" a="1"/>
  <c r="AU107" i="3"/>
  <c r="AU108" i="3" a="1"/>
  <c r="AU108" i="3" s="1"/>
  <c r="AU109" i="3" a="1"/>
  <c r="AU109" i="3" s="1"/>
  <c r="AU110" i="3" a="1"/>
  <c r="AU110" i="3" s="1"/>
  <c r="AU111" i="3" a="1"/>
  <c r="AU111" i="3" s="1"/>
  <c r="AU112" i="3" a="1"/>
  <c r="AU112" i="3" s="1"/>
  <c r="AU113" i="3" a="1"/>
  <c r="AU113" i="3" s="1"/>
  <c r="AU114" i="3" a="1"/>
  <c r="AU114" i="3" s="1"/>
  <c r="AU115" i="3" a="1"/>
  <c r="AU115" i="3" s="1"/>
  <c r="AU116" i="3" a="1"/>
  <c r="AU116" i="3"/>
  <c r="AU117" i="3" a="1"/>
  <c r="AU117" i="3" s="1"/>
  <c r="AU118" i="3" a="1"/>
  <c r="AU118" i="3" s="1"/>
  <c r="AU80" i="3" a="1"/>
  <c r="AU80" i="3" s="1"/>
  <c r="AS81" i="3" a="1"/>
  <c r="AS81" i="3" s="1"/>
  <c r="AS82" i="3" a="1"/>
  <c r="AS82" i="3" s="1"/>
  <c r="AS83" i="3" a="1"/>
  <c r="AS83" i="3" s="1"/>
  <c r="AS84" i="3" a="1"/>
  <c r="AS84" i="3" s="1"/>
  <c r="AS85" i="3" a="1"/>
  <c r="AS85" i="3"/>
  <c r="AS86" i="3" a="1"/>
  <c r="AS86" i="3" s="1"/>
  <c r="AS87" i="3" a="1"/>
  <c r="AS87" i="3"/>
  <c r="AS88" i="3" a="1"/>
  <c r="AS88" i="3" s="1"/>
  <c r="AS89" i="3" a="1"/>
  <c r="AS89" i="3" s="1"/>
  <c r="AS90" i="3" a="1"/>
  <c r="AS90" i="3"/>
  <c r="AS91" i="3" a="1"/>
  <c r="AS91" i="3" s="1"/>
  <c r="AS92" i="3" a="1"/>
  <c r="AS92" i="3"/>
  <c r="AS93" i="3" a="1"/>
  <c r="AS93" i="3" s="1"/>
  <c r="AS94" i="3" a="1"/>
  <c r="AS94" i="3" s="1"/>
  <c r="AS95" i="3" a="1"/>
  <c r="AS95" i="3" s="1"/>
  <c r="AS96" i="3" a="1"/>
  <c r="AS96" i="3" s="1"/>
  <c r="AS97" i="3" a="1"/>
  <c r="AS97" i="3"/>
  <c r="AS98" i="3" a="1"/>
  <c r="AS98" i="3" s="1"/>
  <c r="AS99" i="3" a="1"/>
  <c r="AS99" i="3" s="1"/>
  <c r="AS100" i="3" a="1"/>
  <c r="AS100" i="3" s="1"/>
  <c r="AS101" i="3" a="1"/>
  <c r="AS101" i="3" s="1"/>
  <c r="AS102" i="3" a="1"/>
  <c r="AS102" i="3"/>
  <c r="AS103" i="3" a="1"/>
  <c r="AS103" i="3" s="1"/>
  <c r="AS104" i="3" a="1"/>
  <c r="AS104" i="3"/>
  <c r="AS105" i="3" a="1"/>
  <c r="AS105" i="3" s="1"/>
  <c r="AS106" i="3" a="1"/>
  <c r="AS106" i="3" s="1"/>
  <c r="AS107" i="3" a="1"/>
  <c r="AS107" i="3" s="1"/>
  <c r="AS108" i="3" a="1"/>
  <c r="AS108" i="3" s="1"/>
  <c r="AS109" i="3" a="1"/>
  <c r="AS109" i="3" s="1"/>
  <c r="AS110" i="3" a="1"/>
  <c r="AS110" i="3" s="1"/>
  <c r="AS111" i="3" a="1"/>
  <c r="AS111" i="3" s="1"/>
  <c r="AS112" i="3" a="1"/>
  <c r="AS112" i="3" s="1"/>
  <c r="AS113" i="3" a="1"/>
  <c r="AS113" i="3" s="1"/>
  <c r="AS114" i="3" a="1"/>
  <c r="AS114" i="3"/>
  <c r="AS115" i="3" a="1"/>
  <c r="AS115" i="3" s="1"/>
  <c r="AS116" i="3" a="1"/>
  <c r="AS116" i="3"/>
  <c r="AS117" i="3" a="1"/>
  <c r="AS117" i="3" s="1"/>
  <c r="AS118" i="3" a="1"/>
  <c r="AS118" i="3" s="1"/>
  <c r="AS80" i="3" a="1"/>
  <c r="AS80" i="3" s="1"/>
  <c r="AQ81" i="3" a="1"/>
  <c r="AQ81" i="3"/>
  <c r="AQ82" i="3" a="1"/>
  <c r="AQ82" i="3" s="1"/>
  <c r="AQ83" i="3" a="1"/>
  <c r="AQ83" i="3" s="1"/>
  <c r="AQ84" i="3" a="1"/>
  <c r="AQ84" i="3"/>
  <c r="AQ85" i="3" a="1"/>
  <c r="AQ85" i="3" s="1"/>
  <c r="AQ86" i="3" a="1"/>
  <c r="AQ86" i="3"/>
  <c r="AQ87" i="3" a="1"/>
  <c r="AQ87" i="3" s="1"/>
  <c r="AQ88" i="3" a="1"/>
  <c r="AQ88" i="3" s="1"/>
  <c r="AQ89" i="3" a="1"/>
  <c r="AQ89" i="3" s="1"/>
  <c r="AQ90" i="3" a="1"/>
  <c r="AQ90" i="3" s="1"/>
  <c r="AQ91" i="3" a="1"/>
  <c r="AQ91" i="3" s="1"/>
  <c r="AQ92" i="3" a="1"/>
  <c r="AQ92" i="3" s="1"/>
  <c r="AQ93" i="3" a="1"/>
  <c r="AQ93" i="3"/>
  <c r="AQ94" i="3" a="1"/>
  <c r="AQ94" i="3" s="1"/>
  <c r="AQ95" i="3" a="1"/>
  <c r="AQ95" i="3" s="1"/>
  <c r="AQ96" i="3" a="1"/>
  <c r="AQ96" i="3"/>
  <c r="AQ97" i="3" a="1"/>
  <c r="AQ97" i="3" s="1"/>
  <c r="AQ98" i="3" a="1"/>
  <c r="AQ98" i="3"/>
  <c r="AQ99" i="3" a="1"/>
  <c r="AQ99" i="3" s="1"/>
  <c r="AQ100" i="3" a="1"/>
  <c r="AQ100" i="3" s="1"/>
  <c r="AQ101" i="3" a="1"/>
  <c r="AQ101" i="3" s="1"/>
  <c r="AQ102" i="3" a="1"/>
  <c r="AQ102" i="3" s="1"/>
  <c r="AQ103" i="3" a="1"/>
  <c r="AQ103" i="3" s="1"/>
  <c r="AQ104" i="3" a="1"/>
  <c r="AQ104" i="3" s="1"/>
  <c r="AQ105" i="3" a="1"/>
  <c r="AQ105" i="3"/>
  <c r="AQ106" i="3" a="1"/>
  <c r="AQ106" i="3" s="1"/>
  <c r="AQ107" i="3" a="1"/>
  <c r="AQ107" i="3" s="1"/>
  <c r="AQ108" i="3" a="1"/>
  <c r="AQ108" i="3"/>
  <c r="AQ109" i="3" a="1"/>
  <c r="AQ109" i="3" s="1"/>
  <c r="AQ110" i="3" a="1"/>
  <c r="AQ110" i="3"/>
  <c r="AQ111" i="3" a="1"/>
  <c r="AQ111" i="3" s="1"/>
  <c r="AQ112" i="3" a="1"/>
  <c r="AQ112" i="3" s="1"/>
  <c r="AQ113" i="3" a="1"/>
  <c r="AQ113" i="3" s="1"/>
  <c r="AQ114" i="3" a="1"/>
  <c r="AQ114" i="3" s="1"/>
  <c r="AQ115" i="3" a="1"/>
  <c r="AQ115" i="3" s="1"/>
  <c r="AQ116" i="3" a="1"/>
  <c r="AQ116" i="3" s="1"/>
  <c r="AQ117" i="3" a="1"/>
  <c r="AQ117" i="3" s="1"/>
  <c r="AQ118" i="3" a="1"/>
  <c r="AQ118" i="3" s="1"/>
  <c r="AQ80" i="3" a="1"/>
  <c r="AQ80" i="3" s="1"/>
  <c r="AM81" i="3" a="1"/>
  <c r="AM81" i="3"/>
  <c r="AM82" i="3" a="1"/>
  <c r="AM82" i="3"/>
  <c r="AM83" i="3" a="1"/>
  <c r="AM83" i="3" s="1"/>
  <c r="AM84" i="3" a="1"/>
  <c r="AM84" i="3" s="1"/>
  <c r="AM85" i="3" a="1"/>
  <c r="AM85" i="3" s="1"/>
  <c r="AM86" i="3" a="1"/>
  <c r="AM86" i="3" s="1"/>
  <c r="AM87" i="3" a="1"/>
  <c r="AM87" i="3" s="1"/>
  <c r="AM88" i="3" a="1"/>
  <c r="AM88" i="3"/>
  <c r="AM89" i="3" a="1"/>
  <c r="AM89" i="3" s="1"/>
  <c r="AM90" i="3" a="1"/>
  <c r="AM90" i="3" s="1"/>
  <c r="AM91" i="3" a="1"/>
  <c r="AM91" i="3" s="1"/>
  <c r="AM92" i="3" a="1"/>
  <c r="AM92" i="3"/>
  <c r="AM93" i="3" a="1"/>
  <c r="AM93" i="3"/>
  <c r="AM94" i="3" a="1"/>
  <c r="AM94" i="3"/>
  <c r="AM95" i="3" a="1"/>
  <c r="AM95" i="3" s="1"/>
  <c r="AM96" i="3" a="1"/>
  <c r="AM96" i="3" s="1"/>
  <c r="AM97" i="3" a="1"/>
  <c r="AM97" i="3" s="1"/>
  <c r="AM98" i="3" a="1"/>
  <c r="AM98" i="3" s="1"/>
  <c r="AM99" i="3" a="1"/>
  <c r="AM99" i="3" s="1"/>
  <c r="AM100" i="3" a="1"/>
  <c r="AM100" i="3"/>
  <c r="AM101" i="3" a="1"/>
  <c r="AM101" i="3" s="1"/>
  <c r="AM102" i="3" a="1"/>
  <c r="AM102" i="3" s="1"/>
  <c r="AM103" i="3" a="1"/>
  <c r="AM103" i="3" s="1"/>
  <c r="AM104" i="3" a="1"/>
  <c r="AM104" i="3"/>
  <c r="AM105" i="3" a="1"/>
  <c r="AM105" i="3" s="1"/>
  <c r="AM106" i="3" a="1"/>
  <c r="AM106" i="3"/>
  <c r="AM107" i="3" a="1"/>
  <c r="AM107" i="3" s="1"/>
  <c r="AM108" i="3" a="1"/>
  <c r="AM108" i="3" s="1"/>
  <c r="AM109" i="3" a="1"/>
  <c r="AM109" i="3" s="1"/>
  <c r="AM110" i="3" a="1"/>
  <c r="AM110" i="3" s="1"/>
  <c r="AM111" i="3" a="1"/>
  <c r="AM111" i="3" s="1"/>
  <c r="AM112" i="3" a="1"/>
  <c r="AM112" i="3"/>
  <c r="AM113" i="3" a="1"/>
  <c r="AM113" i="3" s="1"/>
  <c r="AM114" i="3" a="1"/>
  <c r="AM114" i="3" s="1"/>
  <c r="AM115" i="3" a="1"/>
  <c r="AM115" i="3" s="1"/>
  <c r="AM116" i="3" a="1"/>
  <c r="AM116" i="3"/>
  <c r="AM117" i="3" a="1"/>
  <c r="AM117" i="3" s="1"/>
  <c r="AM118" i="3" a="1"/>
  <c r="AM118" i="3"/>
  <c r="AM80" i="3" a="1"/>
  <c r="AM80" i="3" s="1"/>
  <c r="AO4" i="3" a="1"/>
  <c r="AO4" i="3"/>
  <c r="AO5" i="3" a="1"/>
  <c r="AO5" i="3" s="1"/>
  <c r="AO6" i="3" a="1"/>
  <c r="AO6" i="3"/>
  <c r="AO7" i="3" a="1"/>
  <c r="AO7" i="3" s="1"/>
  <c r="AO8" i="3" a="1"/>
  <c r="AO8" i="3"/>
  <c r="AO9" i="3" a="1"/>
  <c r="AO9" i="3"/>
  <c r="AO10" i="3" a="1"/>
  <c r="AO10" i="3"/>
  <c r="AO11" i="3" a="1"/>
  <c r="AO11" i="3" s="1"/>
  <c r="AO12" i="3" a="1"/>
  <c r="AO12" i="3" s="1"/>
  <c r="AO14" i="3" a="1"/>
  <c r="AO14" i="3" s="1"/>
  <c r="AO15" i="3" a="1"/>
  <c r="AO15" i="3"/>
  <c r="AO16" i="3" a="1"/>
  <c r="AO16" i="3"/>
  <c r="AO17" i="3" a="1"/>
  <c r="AO17" i="3" s="1"/>
  <c r="AO18" i="3" a="1"/>
  <c r="AO18" i="3"/>
  <c r="AO19" i="3" a="1"/>
  <c r="AO19" i="3" s="1"/>
  <c r="AO20" i="3" a="1"/>
  <c r="AO20" i="3"/>
  <c r="AO21" i="3" a="1"/>
  <c r="AO21" i="3"/>
  <c r="AO22" i="3" a="1"/>
  <c r="AO22" i="3"/>
  <c r="AO23" i="3" a="1"/>
  <c r="AO23" i="3" s="1"/>
  <c r="AO25" i="3" a="1"/>
  <c r="AO25" i="3" s="1"/>
  <c r="AO26" i="3" a="1"/>
  <c r="AO26" i="3" s="1"/>
  <c r="AO27" i="3" a="1"/>
  <c r="AO27" i="3"/>
  <c r="AO28" i="3" a="1"/>
  <c r="AO28" i="3"/>
  <c r="AO29" i="3" a="1"/>
  <c r="AO29" i="3" s="1"/>
  <c r="AO30" i="3" a="1"/>
  <c r="AO30" i="3"/>
  <c r="AO31" i="3" a="1"/>
  <c r="AO31" i="3" s="1"/>
  <c r="AO32" i="3" a="1"/>
  <c r="AO32" i="3"/>
  <c r="AO33" i="3" a="1"/>
  <c r="AO33" i="3"/>
  <c r="AO34" i="3" a="1"/>
  <c r="AO34" i="3"/>
  <c r="AO35" i="3" a="1"/>
  <c r="AO35" i="3" s="1"/>
  <c r="AO36" i="3" a="1"/>
  <c r="AO36" i="3" s="1"/>
  <c r="AO37" i="3" a="1"/>
  <c r="AO37" i="3" s="1"/>
  <c r="AO38" i="3" a="1"/>
  <c r="AO38" i="3" s="1"/>
  <c r="AO39" i="3" a="1"/>
  <c r="AO39" i="3"/>
  <c r="AO40" i="3" a="1"/>
  <c r="AO40" i="3"/>
  <c r="AO42" i="3" a="1"/>
  <c r="AO42" i="3"/>
  <c r="AO43" i="3" a="1"/>
  <c r="AO43" i="3" s="1"/>
  <c r="AO44" i="3" a="1"/>
  <c r="AO44" i="3"/>
  <c r="AO45" i="3" a="1"/>
  <c r="AO45" i="3"/>
  <c r="AO46" i="3" a="1"/>
  <c r="AO46" i="3"/>
  <c r="AO47" i="3" a="1"/>
  <c r="AO47" i="3" s="1"/>
  <c r="AO48" i="3" a="1"/>
  <c r="AO48" i="3" s="1"/>
  <c r="AO49" i="3" a="1"/>
  <c r="AO49" i="3" s="1"/>
  <c r="AO50" i="3" a="1"/>
  <c r="AO50" i="3" s="1"/>
  <c r="AO51" i="3" a="1"/>
  <c r="AO51" i="3"/>
  <c r="AO52" i="3" a="1"/>
  <c r="AO52" i="3"/>
  <c r="AO53" i="3" a="1"/>
  <c r="AO53" i="3" s="1"/>
  <c r="AO54" i="3" a="1"/>
  <c r="AO54" i="3"/>
  <c r="AO55" i="3" a="1"/>
  <c r="AO55" i="3" s="1"/>
  <c r="AO56" i="3" a="1"/>
  <c r="AO56" i="3"/>
  <c r="AO57" i="3" a="1"/>
  <c r="AO57" i="3"/>
  <c r="AO58" i="3" a="1"/>
  <c r="AO58" i="3"/>
  <c r="AO59" i="3" a="1"/>
  <c r="AO59" i="3" s="1"/>
  <c r="AO60" i="3" a="1"/>
  <c r="AO60" i="3" s="1"/>
  <c r="AO61" i="3" a="1"/>
  <c r="AO61" i="3" s="1"/>
  <c r="AO62" i="3" a="1"/>
  <c r="AO62" i="3" s="1"/>
  <c r="AO63" i="3" a="1"/>
  <c r="AO63" i="3"/>
  <c r="AO64" i="3" a="1"/>
  <c r="AO64" i="3"/>
  <c r="AO65" i="3" a="1"/>
  <c r="AO65" i="3" s="1"/>
  <c r="AO66" i="3" a="1"/>
  <c r="AO66" i="3"/>
  <c r="AO67" i="3" a="1"/>
  <c r="AO67" i="3" s="1"/>
  <c r="AO68" i="3" a="1"/>
  <c r="AO68" i="3"/>
  <c r="AO69" i="3" a="1"/>
  <c r="AO69" i="3"/>
  <c r="AO70" i="3" a="1"/>
  <c r="AO70" i="3" s="1"/>
  <c r="AO71" i="3" a="1"/>
  <c r="AO71" i="3" s="1"/>
  <c r="AO72" i="3" a="1"/>
  <c r="AO72" i="3" s="1"/>
  <c r="AO73" i="3" a="1"/>
  <c r="AO73" i="3" s="1"/>
  <c r="AO74" i="3" a="1"/>
  <c r="AO74" i="3" s="1"/>
  <c r="AO75" i="3" a="1"/>
  <c r="AO75" i="3"/>
  <c r="AO76" i="3" a="1"/>
  <c r="AO76" i="3"/>
  <c r="AO77" i="3" a="1"/>
  <c r="AO77" i="3" s="1"/>
  <c r="AO78" i="3" a="1"/>
  <c r="AO78" i="3"/>
  <c r="AO80" i="3" a="1"/>
  <c r="AO80" i="3" s="1"/>
  <c r="AO81" i="3" a="1"/>
  <c r="AO81" i="3"/>
  <c r="AO82" i="3" a="1"/>
  <c r="AO82" i="3" s="1"/>
  <c r="AO83" i="3" a="1"/>
  <c r="AO83" i="3" s="1"/>
  <c r="AO84" i="3" a="1"/>
  <c r="AO84" i="3" s="1"/>
  <c r="AO85" i="3" a="1"/>
  <c r="AO85" i="3" s="1"/>
  <c r="AO86" i="3" a="1"/>
  <c r="AO86" i="3" s="1"/>
  <c r="AO87" i="3" a="1"/>
  <c r="AO87" i="3"/>
  <c r="AO88" i="3" a="1"/>
  <c r="AO88" i="3" s="1"/>
  <c r="AO89" i="3" a="1"/>
  <c r="AO89" i="3" s="1"/>
  <c r="AO90" i="3" a="1"/>
  <c r="AO90" i="3" s="1"/>
  <c r="AO91" i="3" a="1"/>
  <c r="AO91" i="3" s="1"/>
  <c r="AO92" i="3" a="1"/>
  <c r="AO92" i="3" s="1"/>
  <c r="AO93" i="3" a="1"/>
  <c r="AO93" i="3" s="1"/>
  <c r="AO94" i="3" a="1"/>
  <c r="AO94" i="3" s="1"/>
  <c r="AO95" i="3" a="1"/>
  <c r="AO95" i="3" s="1"/>
  <c r="AO96" i="3" a="1"/>
  <c r="AO96" i="3" s="1"/>
  <c r="AO97" i="3" a="1"/>
  <c r="AO97" i="3" s="1"/>
  <c r="AO98" i="3" a="1"/>
  <c r="AO98" i="3" s="1"/>
  <c r="AO99" i="3" a="1"/>
  <c r="AO99" i="3"/>
  <c r="AO100" i="3" a="1"/>
  <c r="AO100" i="3" s="1"/>
  <c r="AO101" i="3" a="1"/>
  <c r="AO101" i="3" s="1"/>
  <c r="AO102" i="3" a="1"/>
  <c r="AO102" i="3" s="1"/>
  <c r="AO103" i="3" a="1"/>
  <c r="AO103" i="3" s="1"/>
  <c r="AO104" i="3" a="1"/>
  <c r="AO104" i="3" s="1"/>
  <c r="AO105" i="3" a="1"/>
  <c r="AO105" i="3" s="1"/>
  <c r="AO106" i="3" a="1"/>
  <c r="AO106" i="3" s="1"/>
  <c r="AO107" i="3" a="1"/>
  <c r="AO107" i="3" s="1"/>
  <c r="AO108" i="3" a="1"/>
  <c r="AO108" i="3" s="1"/>
  <c r="AO109" i="3" a="1"/>
  <c r="AO109" i="3" s="1"/>
  <c r="AO110" i="3" a="1"/>
  <c r="AO110" i="3" s="1"/>
  <c r="AO111" i="3" a="1"/>
  <c r="AO111" i="3"/>
  <c r="AO112" i="3" a="1"/>
  <c r="AO112" i="3" s="1"/>
  <c r="AO113" i="3" a="1"/>
  <c r="AO113" i="3" s="1"/>
  <c r="AO114" i="3" a="1"/>
  <c r="AO114" i="3" s="1"/>
  <c r="AO115" i="3" a="1"/>
  <c r="AO115" i="3" s="1"/>
  <c r="AO116" i="3" a="1"/>
  <c r="AO116" i="3" s="1"/>
  <c r="AO117" i="3" a="1"/>
  <c r="AO117" i="3" s="1"/>
  <c r="AO118" i="3" a="1"/>
  <c r="AO118" i="3" s="1"/>
  <c r="AO3" i="3" a="1"/>
  <c r="AO3" i="3"/>
  <c r="AK4" i="3" a="1"/>
  <c r="AK4" i="3" s="1"/>
  <c r="AK5" i="3" a="1"/>
  <c r="AK5" i="3" s="1"/>
  <c r="AK6" i="3" a="1"/>
  <c r="AK6" i="3" s="1"/>
  <c r="AK7" i="3" a="1"/>
  <c r="AK7" i="3" s="1"/>
  <c r="AK8" i="3" a="1"/>
  <c r="AK8" i="3" s="1"/>
  <c r="AK9" i="3" a="1"/>
  <c r="AK9" i="3"/>
  <c r="AK10" i="3" a="1"/>
  <c r="AK10" i="3" s="1"/>
  <c r="AK11" i="3" a="1"/>
  <c r="AK11" i="3" s="1"/>
  <c r="AK12" i="3" a="1"/>
  <c r="AK12" i="3" s="1"/>
  <c r="AK14" i="3" a="1"/>
  <c r="AK14" i="3" s="1"/>
  <c r="AK15" i="3" a="1"/>
  <c r="AK15" i="3"/>
  <c r="AK16" i="3" a="1"/>
  <c r="AK16" i="3" s="1"/>
  <c r="AK17" i="3" a="1"/>
  <c r="AK17" i="3" s="1"/>
  <c r="AK18" i="3" a="1"/>
  <c r="AK18" i="3" s="1"/>
  <c r="AK19" i="3" a="1"/>
  <c r="AK19" i="3" s="1"/>
  <c r="AK20" i="3" a="1"/>
  <c r="AK20" i="3" s="1"/>
  <c r="AK21" i="3" a="1"/>
  <c r="AK21" i="3"/>
  <c r="AK22" i="3" a="1"/>
  <c r="AK22" i="3" s="1"/>
  <c r="AK23" i="3" a="1"/>
  <c r="AK23" i="3" s="1"/>
  <c r="AK25" i="3" a="1"/>
  <c r="AK25" i="3" s="1"/>
  <c r="AK26" i="3" a="1"/>
  <c r="AK26" i="3" s="1"/>
  <c r="AK27" i="3" a="1"/>
  <c r="AK27" i="3"/>
  <c r="AK28" i="3" a="1"/>
  <c r="AK28" i="3" s="1"/>
  <c r="AK29" i="3" a="1"/>
  <c r="AK29" i="3" s="1"/>
  <c r="AK30" i="3" a="1"/>
  <c r="AK30" i="3" s="1"/>
  <c r="AK31" i="3" a="1"/>
  <c r="AK31" i="3" s="1"/>
  <c r="AK32" i="3" a="1"/>
  <c r="AK32" i="3" s="1"/>
  <c r="AK33" i="3" a="1"/>
  <c r="AK33" i="3"/>
  <c r="AK34" i="3" a="1"/>
  <c r="AK34" i="3" s="1"/>
  <c r="AK35" i="3" a="1"/>
  <c r="AK35" i="3" s="1"/>
  <c r="AK36" i="3" a="1"/>
  <c r="AK36" i="3" s="1"/>
  <c r="AK37" i="3" a="1"/>
  <c r="AK37" i="3" s="1"/>
  <c r="AK38" i="3" a="1"/>
  <c r="AK38" i="3" s="1"/>
  <c r="AK39" i="3" a="1"/>
  <c r="AK39" i="3"/>
  <c r="AK40" i="3" a="1"/>
  <c r="AK40" i="3" s="1"/>
  <c r="AK42" i="3" a="1"/>
  <c r="AK42" i="3" s="1"/>
  <c r="AK43" i="3" a="1"/>
  <c r="AK43" i="3" s="1"/>
  <c r="AK44" i="3" a="1"/>
  <c r="AK44" i="3" s="1"/>
  <c r="AK45" i="3" a="1"/>
  <c r="AK45" i="3"/>
  <c r="AK46" i="3" a="1"/>
  <c r="AK46" i="3" s="1"/>
  <c r="AK47" i="3" a="1"/>
  <c r="AK47" i="3" s="1"/>
  <c r="AK48" i="3" a="1"/>
  <c r="AK48" i="3" s="1"/>
  <c r="AK49" i="3" a="1"/>
  <c r="AK49" i="3" s="1"/>
  <c r="AK50" i="3" a="1"/>
  <c r="AK50" i="3" s="1"/>
  <c r="AK51" i="3" a="1"/>
  <c r="AK51" i="3"/>
  <c r="AK52" i="3" a="1"/>
  <c r="AK52" i="3" s="1"/>
  <c r="AK53" i="3" a="1"/>
  <c r="AK53" i="3" s="1"/>
  <c r="AK54" i="3" a="1"/>
  <c r="AK54" i="3" s="1"/>
  <c r="AK55" i="3" a="1"/>
  <c r="AK55" i="3" s="1"/>
  <c r="AK56" i="3" a="1"/>
  <c r="AK56" i="3" s="1"/>
  <c r="AK57" i="3" a="1"/>
  <c r="AK57" i="3"/>
  <c r="AK58" i="3" a="1"/>
  <c r="AK58" i="3" s="1"/>
  <c r="AK59" i="3" a="1"/>
  <c r="AK59" i="3" s="1"/>
  <c r="AK60" i="3" a="1"/>
  <c r="AK60" i="3" s="1"/>
  <c r="AK61" i="3" a="1"/>
  <c r="AK61" i="3" s="1"/>
  <c r="AK62" i="3" a="1"/>
  <c r="AK62" i="3" s="1"/>
  <c r="AK63" i="3" a="1"/>
  <c r="AK63" i="3"/>
  <c r="AK64" i="3" a="1"/>
  <c r="AK64" i="3" s="1"/>
  <c r="AK65" i="3" a="1"/>
  <c r="AK65" i="3" s="1"/>
  <c r="AK66" i="3" a="1"/>
  <c r="AK66" i="3" s="1"/>
  <c r="AK67" i="3" a="1"/>
  <c r="AK67" i="3" s="1"/>
  <c r="AK68" i="3" a="1"/>
  <c r="AK68" i="3" s="1"/>
  <c r="AK69" i="3" a="1"/>
  <c r="AK69" i="3" s="1"/>
  <c r="AK70" i="3" a="1"/>
  <c r="AK70" i="3" s="1"/>
  <c r="AK71" i="3" a="1"/>
  <c r="AK71" i="3" s="1"/>
  <c r="AK72" i="3" a="1"/>
  <c r="AK72" i="3" s="1"/>
  <c r="AK73" i="3" a="1"/>
  <c r="AK73" i="3" s="1"/>
  <c r="AK74" i="3" a="1"/>
  <c r="AK74" i="3" s="1"/>
  <c r="AK75" i="3" a="1"/>
  <c r="AK75" i="3"/>
  <c r="AK76" i="3" a="1"/>
  <c r="AK76" i="3" s="1"/>
  <c r="AK77" i="3" a="1"/>
  <c r="AK77" i="3" s="1"/>
  <c r="AK78" i="3" a="1"/>
  <c r="AK78" i="3" s="1"/>
  <c r="AK80" i="3" a="1"/>
  <c r="AK80" i="3" s="1"/>
  <c r="AK81" i="3" a="1"/>
  <c r="AK81" i="3" s="1"/>
  <c r="AK82" i="3" a="1"/>
  <c r="AK82" i="3" s="1"/>
  <c r="AK83" i="3" a="1"/>
  <c r="AK83" i="3" s="1"/>
  <c r="AK84" i="3" a="1"/>
  <c r="AK84" i="3" s="1"/>
  <c r="AK85" i="3" a="1"/>
  <c r="AK85" i="3" s="1"/>
  <c r="AK86" i="3" a="1"/>
  <c r="AK86" i="3" s="1"/>
  <c r="AK87" i="3" a="1"/>
  <c r="AK87" i="3"/>
  <c r="AK88" i="3" a="1"/>
  <c r="AK88" i="3" s="1"/>
  <c r="AK89" i="3" a="1"/>
  <c r="AK89" i="3" s="1"/>
  <c r="AK90" i="3" a="1"/>
  <c r="AK90" i="3" s="1"/>
  <c r="AK91" i="3" a="1"/>
  <c r="AK91" i="3" s="1"/>
  <c r="AK92" i="3" a="1"/>
  <c r="AK92" i="3" s="1"/>
  <c r="AK93" i="3" a="1"/>
  <c r="AK93" i="3" s="1"/>
  <c r="AK94" i="3" a="1"/>
  <c r="AK94" i="3" s="1"/>
  <c r="AK95" i="3" a="1"/>
  <c r="AK95" i="3" s="1"/>
  <c r="AK96" i="3" a="1"/>
  <c r="AK96" i="3" s="1"/>
  <c r="AK97" i="3" a="1"/>
  <c r="AK97" i="3" s="1"/>
  <c r="AK98" i="3" a="1"/>
  <c r="AK98" i="3" s="1"/>
  <c r="AK99" i="3" a="1"/>
  <c r="AK99" i="3"/>
  <c r="AK100" i="3" a="1"/>
  <c r="AK100" i="3" s="1"/>
  <c r="AK101" i="3" a="1"/>
  <c r="AK101" i="3" s="1"/>
  <c r="AK102" i="3" a="1"/>
  <c r="AK102" i="3" s="1"/>
  <c r="AK103" i="3" a="1"/>
  <c r="AK103" i="3" s="1"/>
  <c r="AK104" i="3" a="1"/>
  <c r="AK104" i="3" s="1"/>
  <c r="AK105" i="3" a="1"/>
  <c r="AK105" i="3" s="1"/>
  <c r="AK106" i="3" a="1"/>
  <c r="AK106" i="3" s="1"/>
  <c r="AK107" i="3" a="1"/>
  <c r="AK107" i="3" s="1"/>
  <c r="AK108" i="3" a="1"/>
  <c r="AK108" i="3" s="1"/>
  <c r="AK109" i="3" a="1"/>
  <c r="AK109" i="3" s="1"/>
  <c r="AK110" i="3" a="1"/>
  <c r="AK110" i="3" s="1"/>
  <c r="AK111" i="3" a="1"/>
  <c r="AK111" i="3"/>
  <c r="AK112" i="3" a="1"/>
  <c r="AK112" i="3" s="1"/>
  <c r="AK113" i="3" a="1"/>
  <c r="AK113" i="3" s="1"/>
  <c r="AK114" i="3" a="1"/>
  <c r="AK114" i="3" s="1"/>
  <c r="AK115" i="3" a="1"/>
  <c r="AK115" i="3" s="1"/>
  <c r="AK116" i="3" a="1"/>
  <c r="AK116" i="3" s="1"/>
  <c r="AK117" i="3" a="1"/>
  <c r="AK117" i="3" s="1"/>
  <c r="AK118" i="3" a="1"/>
  <c r="AK118" i="3" s="1"/>
  <c r="AK3" i="3" a="1"/>
  <c r="AK3" i="3"/>
  <c r="AI4" i="3" a="1"/>
  <c r="AI4" i="3" s="1"/>
  <c r="AI5" i="3" a="1"/>
  <c r="AI5" i="3" s="1"/>
  <c r="AI6" i="3" a="1"/>
  <c r="AI6" i="3" s="1"/>
  <c r="AI7" i="3" a="1"/>
  <c r="AI7" i="3" s="1"/>
  <c r="AI8" i="3" a="1"/>
  <c r="AI8" i="3" s="1"/>
  <c r="AI9" i="3" a="1"/>
  <c r="AI9" i="3"/>
  <c r="AI10" i="3" a="1"/>
  <c r="AI10" i="3" s="1"/>
  <c r="AI11" i="3" a="1"/>
  <c r="AI11" i="3" s="1"/>
  <c r="AI12" i="3" a="1"/>
  <c r="AI12" i="3" s="1"/>
  <c r="AI14" i="3" a="1"/>
  <c r="AI14" i="3" s="1"/>
  <c r="AI15" i="3" a="1"/>
  <c r="AI15" i="3"/>
  <c r="AI16" i="3" a="1"/>
  <c r="AI16" i="3" s="1"/>
  <c r="AI17" i="3" a="1"/>
  <c r="AI17" i="3" s="1"/>
  <c r="AI18" i="3" a="1"/>
  <c r="AI18" i="3" s="1"/>
  <c r="AI19" i="3" a="1"/>
  <c r="AI19" i="3" s="1"/>
  <c r="AI20" i="3" a="1"/>
  <c r="AI20" i="3" s="1"/>
  <c r="AI21" i="3" a="1"/>
  <c r="AI21" i="3"/>
  <c r="AI22" i="3" a="1"/>
  <c r="AI22" i="3" s="1"/>
  <c r="AI23" i="3" a="1"/>
  <c r="AI23" i="3" s="1"/>
  <c r="AI25" i="3" a="1"/>
  <c r="AI25" i="3" s="1"/>
  <c r="AI26" i="3" a="1"/>
  <c r="AI26" i="3" s="1"/>
  <c r="AI27" i="3" a="1"/>
  <c r="AI27" i="3"/>
  <c r="AI28" i="3" a="1"/>
  <c r="AI28" i="3" s="1"/>
  <c r="AI29" i="3" a="1"/>
  <c r="AI29" i="3" s="1"/>
  <c r="AI30" i="3" a="1"/>
  <c r="AI30" i="3" s="1"/>
  <c r="AI31" i="3" a="1"/>
  <c r="AI31" i="3" s="1"/>
  <c r="AI32" i="3" a="1"/>
  <c r="AI32" i="3" s="1"/>
  <c r="AI33" i="3" a="1"/>
  <c r="AI33" i="3"/>
  <c r="AI34" i="3" a="1"/>
  <c r="AI34" i="3" s="1"/>
  <c r="AI35" i="3" a="1"/>
  <c r="AI35" i="3" s="1"/>
  <c r="AI36" i="3" a="1"/>
  <c r="AI36" i="3" s="1"/>
  <c r="AI37" i="3" a="1"/>
  <c r="AI37" i="3" s="1"/>
  <c r="AI38" i="3" a="1"/>
  <c r="AI38" i="3" s="1"/>
  <c r="AI39" i="3" a="1"/>
  <c r="AI39" i="3"/>
  <c r="AI40" i="3" a="1"/>
  <c r="AI40" i="3" s="1"/>
  <c r="AI42" i="3" a="1"/>
  <c r="AI42" i="3" s="1"/>
  <c r="AI43" i="3" a="1"/>
  <c r="AI43" i="3" s="1"/>
  <c r="AI44" i="3" a="1"/>
  <c r="AI44" i="3" s="1"/>
  <c r="AI45" i="3" a="1"/>
  <c r="AI45" i="3"/>
  <c r="AI46" i="3" a="1"/>
  <c r="AI46" i="3" s="1"/>
  <c r="AI47" i="3" a="1"/>
  <c r="AI47" i="3" s="1"/>
  <c r="AI48" i="3" a="1"/>
  <c r="AI48" i="3" s="1"/>
  <c r="AI49" i="3" a="1"/>
  <c r="AI49" i="3" s="1"/>
  <c r="AI50" i="3" a="1"/>
  <c r="AI50" i="3" s="1"/>
  <c r="AI51" i="3" a="1"/>
  <c r="AI51" i="3"/>
  <c r="AI52" i="3" a="1"/>
  <c r="AI52" i="3" s="1"/>
  <c r="AI53" i="3" a="1"/>
  <c r="AI53" i="3" s="1"/>
  <c r="AI54" i="3" a="1"/>
  <c r="AI54" i="3" s="1"/>
  <c r="AI55" i="3" a="1"/>
  <c r="AI55" i="3" s="1"/>
  <c r="AI56" i="3" a="1"/>
  <c r="AI56" i="3" s="1"/>
  <c r="AI57" i="3" a="1"/>
  <c r="AI57" i="3"/>
  <c r="AI58" i="3" a="1"/>
  <c r="AI58" i="3" s="1"/>
  <c r="AI59" i="3" a="1"/>
  <c r="AI59" i="3" s="1"/>
  <c r="AI60" i="3" a="1"/>
  <c r="AI60" i="3" s="1"/>
  <c r="AI61" i="3" a="1"/>
  <c r="AI61" i="3" s="1"/>
  <c r="AI62" i="3" a="1"/>
  <c r="AI62" i="3" s="1"/>
  <c r="AI63" i="3" a="1"/>
  <c r="AI63" i="3"/>
  <c r="AI64" i="3" a="1"/>
  <c r="AI64" i="3" s="1"/>
  <c r="AI65" i="3" a="1"/>
  <c r="AI65" i="3" s="1"/>
  <c r="AI66" i="3" a="1"/>
  <c r="AI66" i="3" s="1"/>
  <c r="AI67" i="3" a="1"/>
  <c r="AI67" i="3" s="1"/>
  <c r="AI68" i="3" a="1"/>
  <c r="AI68" i="3" s="1"/>
  <c r="AI69" i="3" a="1"/>
  <c r="AI69" i="3" s="1"/>
  <c r="AI70" i="3" a="1"/>
  <c r="AI70" i="3" s="1"/>
  <c r="AI71" i="3" a="1"/>
  <c r="AI71" i="3" s="1"/>
  <c r="AI72" i="3" a="1"/>
  <c r="AI72" i="3" s="1"/>
  <c r="AI73" i="3" a="1"/>
  <c r="AI73" i="3" s="1"/>
  <c r="AI74" i="3" a="1"/>
  <c r="AI74" i="3" s="1"/>
  <c r="AI75" i="3" a="1"/>
  <c r="AI75" i="3"/>
  <c r="AI76" i="3" a="1"/>
  <c r="AI76" i="3" s="1"/>
  <c r="AI77" i="3" a="1"/>
  <c r="AI77" i="3" s="1"/>
  <c r="AI78" i="3" a="1"/>
  <c r="AI78" i="3" s="1"/>
  <c r="AI80" i="3" a="1"/>
  <c r="AI80" i="3" s="1"/>
  <c r="AI81" i="3" a="1"/>
  <c r="AI81" i="3" s="1"/>
  <c r="AI82" i="3" a="1"/>
  <c r="AI82" i="3" s="1"/>
  <c r="AI83" i="3" a="1"/>
  <c r="AI83" i="3" s="1"/>
  <c r="AI84" i="3" a="1"/>
  <c r="AI84" i="3" s="1"/>
  <c r="AI85" i="3" a="1"/>
  <c r="AI85" i="3" s="1"/>
  <c r="AI86" i="3" a="1"/>
  <c r="AI86" i="3" s="1"/>
  <c r="AI87" i="3" a="1"/>
  <c r="AI87" i="3"/>
  <c r="AI88" i="3" a="1"/>
  <c r="AI88" i="3" s="1"/>
  <c r="AI89" i="3" a="1"/>
  <c r="AI89" i="3" s="1"/>
  <c r="AI90" i="3" a="1"/>
  <c r="AI90" i="3" s="1"/>
  <c r="AI91" i="3" a="1"/>
  <c r="AI91" i="3" s="1"/>
  <c r="AI92" i="3" a="1"/>
  <c r="AI92" i="3" s="1"/>
  <c r="AI93" i="3" a="1"/>
  <c r="AI93" i="3" s="1"/>
  <c r="AI94" i="3" a="1"/>
  <c r="AI94" i="3" s="1"/>
  <c r="AI95" i="3" a="1"/>
  <c r="AI95" i="3" s="1"/>
  <c r="AI96" i="3" a="1"/>
  <c r="AI96" i="3" s="1"/>
  <c r="AI97" i="3" a="1"/>
  <c r="AI97" i="3" s="1"/>
  <c r="AI98" i="3" a="1"/>
  <c r="AI98" i="3" s="1"/>
  <c r="AI99" i="3" a="1"/>
  <c r="AI99" i="3"/>
  <c r="AI100" i="3" a="1"/>
  <c r="AI100" i="3" s="1"/>
  <c r="AI101" i="3" a="1"/>
  <c r="AI101" i="3" s="1"/>
  <c r="AI102" i="3" a="1"/>
  <c r="AI102" i="3" s="1"/>
  <c r="AI103" i="3" a="1"/>
  <c r="AI103" i="3" s="1"/>
  <c r="AI104" i="3" a="1"/>
  <c r="AI104" i="3" s="1"/>
  <c r="AI105" i="3" a="1"/>
  <c r="AI105" i="3" s="1"/>
  <c r="AI106" i="3" a="1"/>
  <c r="AI106" i="3" s="1"/>
  <c r="AI107" i="3" a="1"/>
  <c r="AI107" i="3" s="1"/>
  <c r="AI108" i="3" a="1"/>
  <c r="AI108" i="3" s="1"/>
  <c r="AI109" i="3" a="1"/>
  <c r="AI109" i="3" s="1"/>
  <c r="AI110" i="3" a="1"/>
  <c r="AI110" i="3" s="1"/>
  <c r="AI111" i="3" a="1"/>
  <c r="AI111" i="3"/>
  <c r="AI112" i="3" a="1"/>
  <c r="AI112" i="3" s="1"/>
  <c r="AI113" i="3" a="1"/>
  <c r="AI113" i="3" s="1"/>
  <c r="AI114" i="3" a="1"/>
  <c r="AI114" i="3" s="1"/>
  <c r="AI115" i="3" a="1"/>
  <c r="AI115" i="3" s="1"/>
  <c r="AI116" i="3" a="1"/>
  <c r="AI116" i="3" s="1"/>
  <c r="AI117" i="3" a="1"/>
  <c r="AI117" i="3" s="1"/>
  <c r="AI118" i="3" a="1"/>
  <c r="AI118" i="3" s="1"/>
  <c r="AI3" i="3" a="1"/>
  <c r="AI3" i="3" s="1"/>
  <c r="AE118" i="3" a="1"/>
  <c r="AE118" i="3"/>
  <c r="AE117" i="3" a="1"/>
  <c r="AE117" i="3"/>
  <c r="AE109" i="3" a="1"/>
  <c r="AE109" i="3"/>
  <c r="AE110" i="3" a="1"/>
  <c r="AE110" i="3" s="1"/>
  <c r="AE111" i="3" a="1"/>
  <c r="AE111" i="3" s="1"/>
  <c r="AE112" i="3" a="1"/>
  <c r="AE112" i="3" s="1"/>
  <c r="AE113" i="3" a="1"/>
  <c r="AE113" i="3" s="1"/>
  <c r="AE114" i="3" a="1"/>
  <c r="AE114" i="3"/>
  <c r="AE115" i="3" a="1"/>
  <c r="AE115" i="3"/>
  <c r="AE108" i="3" a="1"/>
  <c r="AE108" i="3"/>
  <c r="AE104" i="3" a="1"/>
  <c r="AE104" i="3" s="1"/>
  <c r="AE105" i="3" a="1"/>
  <c r="AE105" i="3" s="1"/>
  <c r="AE106" i="3" a="1"/>
  <c r="AE106" i="3" s="1"/>
  <c r="AE103" i="3" a="1"/>
  <c r="AE103" i="3" s="1"/>
  <c r="AE81" i="3" a="1"/>
  <c r="AE81" i="3"/>
  <c r="AE82" i="3" a="1"/>
  <c r="AE82" i="3"/>
  <c r="AE83" i="3" a="1"/>
  <c r="AE83" i="3" s="1"/>
  <c r="AE84" i="3" a="1"/>
  <c r="AE84" i="3" s="1"/>
  <c r="AE85" i="3" a="1"/>
  <c r="AE85" i="3"/>
  <c r="AE86" i="3" a="1"/>
  <c r="AE86" i="3" s="1"/>
  <c r="AE87" i="3" a="1"/>
  <c r="AE87" i="3"/>
  <c r="AE88" i="3" a="1"/>
  <c r="AE88" i="3"/>
  <c r="AE89" i="3" a="1"/>
  <c r="AE89" i="3" s="1"/>
  <c r="AE90" i="3" a="1"/>
  <c r="AE90" i="3" s="1"/>
  <c r="AE91" i="3" a="1"/>
  <c r="AE91" i="3"/>
  <c r="AE92" i="3" a="1"/>
  <c r="AE92" i="3"/>
  <c r="AE93" i="3" a="1"/>
  <c r="AE93" i="3"/>
  <c r="AE94" i="3" a="1"/>
  <c r="AE94" i="3"/>
  <c r="AE95" i="3" a="1"/>
  <c r="AE95" i="3" s="1"/>
  <c r="AE96" i="3" a="1"/>
  <c r="AE96" i="3" s="1"/>
  <c r="AE97" i="3" a="1"/>
  <c r="AE97" i="3"/>
  <c r="AE98" i="3" a="1"/>
  <c r="AE98" i="3" s="1"/>
  <c r="AE99" i="3" a="1"/>
  <c r="AE99" i="3"/>
  <c r="AE100" i="3" a="1"/>
  <c r="AE100" i="3"/>
  <c r="AE80" i="3" a="1"/>
  <c r="AE80" i="3" s="1"/>
  <c r="AG4" i="3" a="1"/>
  <c r="AG4" i="3" s="1"/>
  <c r="AG5" i="3" a="1"/>
  <c r="AG5" i="3" s="1"/>
  <c r="AG6" i="3" a="1"/>
  <c r="AG6" i="3" s="1"/>
  <c r="AG7" i="3" a="1"/>
  <c r="AG7" i="3" s="1"/>
  <c r="AG8" i="3" a="1"/>
  <c r="AG8" i="3"/>
  <c r="AG9" i="3" a="1"/>
  <c r="AG9" i="3" s="1"/>
  <c r="AG10" i="3" a="1"/>
  <c r="AG10" i="3" s="1"/>
  <c r="AG11" i="3" a="1"/>
  <c r="AG11" i="3" s="1"/>
  <c r="AG12" i="3" a="1"/>
  <c r="AG12" i="3" s="1"/>
  <c r="AG14" i="3" a="1"/>
  <c r="AG14" i="3" s="1"/>
  <c r="AG15" i="3" a="1"/>
  <c r="AG15" i="3" s="1"/>
  <c r="AG16" i="3" a="1"/>
  <c r="AG16" i="3" s="1"/>
  <c r="AG17" i="3" a="1"/>
  <c r="AG17" i="3" s="1"/>
  <c r="AG18" i="3" a="1"/>
  <c r="AG18" i="3" s="1"/>
  <c r="AG19" i="3" a="1"/>
  <c r="AG19" i="3" s="1"/>
  <c r="AG20" i="3" a="1"/>
  <c r="AG20" i="3"/>
  <c r="AG21" i="3" a="1"/>
  <c r="AG21" i="3" s="1"/>
  <c r="AG22" i="3" a="1"/>
  <c r="AG22" i="3" s="1"/>
  <c r="AG23" i="3" a="1"/>
  <c r="AG23" i="3" s="1"/>
  <c r="AG25" i="3" a="1"/>
  <c r="AG25" i="3" s="1"/>
  <c r="AG26" i="3" a="1"/>
  <c r="AG26" i="3" s="1"/>
  <c r="AG27" i="3" a="1"/>
  <c r="AG27" i="3" s="1"/>
  <c r="AG28" i="3" a="1"/>
  <c r="AG28" i="3" s="1"/>
  <c r="AG29" i="3" a="1"/>
  <c r="AG29" i="3" s="1"/>
  <c r="AG30" i="3" a="1"/>
  <c r="AG30" i="3" s="1"/>
  <c r="AG31" i="3" a="1"/>
  <c r="AG31" i="3" s="1"/>
  <c r="AG32" i="3" a="1"/>
  <c r="AG32" i="3" s="1"/>
  <c r="AG33" i="3" a="1"/>
  <c r="AG33" i="3" s="1"/>
  <c r="AG34" i="3" a="1"/>
  <c r="AG34" i="3" s="1"/>
  <c r="AG35" i="3" a="1"/>
  <c r="AG35" i="3" s="1"/>
  <c r="AG36" i="3" a="1"/>
  <c r="AG36" i="3" s="1"/>
  <c r="AG37" i="3" a="1"/>
  <c r="AG37" i="3" s="1"/>
  <c r="AG38" i="3" a="1"/>
  <c r="AG38" i="3" s="1"/>
  <c r="AG39" i="3" a="1"/>
  <c r="AG39" i="3" s="1"/>
  <c r="AG40" i="3" a="1"/>
  <c r="AG40" i="3" s="1"/>
  <c r="AG42" i="3" a="1"/>
  <c r="AG42" i="3" s="1"/>
  <c r="AG43" i="3" a="1"/>
  <c r="AG43" i="3" s="1"/>
  <c r="AG44" i="3" a="1"/>
  <c r="AG44" i="3" s="1"/>
  <c r="AG45" i="3" a="1"/>
  <c r="AG45" i="3" s="1"/>
  <c r="AG46" i="3" a="1"/>
  <c r="AG46" i="3" s="1"/>
  <c r="AG47" i="3" a="1"/>
  <c r="AG47" i="3" s="1"/>
  <c r="AG48" i="3" a="1"/>
  <c r="AG48" i="3" s="1"/>
  <c r="AG49" i="3" a="1"/>
  <c r="AG49" i="3" s="1"/>
  <c r="AG50" i="3" a="1"/>
  <c r="AG50" i="3" s="1"/>
  <c r="AG51" i="3" a="1"/>
  <c r="AG51" i="3" s="1"/>
  <c r="AG52" i="3" a="1"/>
  <c r="AG52" i="3" s="1"/>
  <c r="AG53" i="3" a="1"/>
  <c r="AG53" i="3" s="1"/>
  <c r="AG54" i="3" a="1"/>
  <c r="AG54" i="3" s="1"/>
  <c r="AG55" i="3" a="1"/>
  <c r="AG55" i="3" s="1"/>
  <c r="AG56" i="3" a="1"/>
  <c r="AG56" i="3" s="1"/>
  <c r="AG57" i="3" a="1"/>
  <c r="AG57" i="3" s="1"/>
  <c r="AG58" i="3" a="1"/>
  <c r="AG58" i="3" s="1"/>
  <c r="AG59" i="3" a="1"/>
  <c r="AG59" i="3" s="1"/>
  <c r="AG60" i="3" a="1"/>
  <c r="AG60" i="3" s="1"/>
  <c r="AG61" i="3" a="1"/>
  <c r="AG61" i="3" s="1"/>
  <c r="AG62" i="3" a="1"/>
  <c r="AG62" i="3" s="1"/>
  <c r="AG63" i="3" a="1"/>
  <c r="AG63" i="3" s="1"/>
  <c r="AG64" i="3" a="1"/>
  <c r="AG64" i="3" s="1"/>
  <c r="AG65" i="3" a="1"/>
  <c r="AG65" i="3" s="1"/>
  <c r="AG66" i="3" a="1"/>
  <c r="AG66" i="3" s="1"/>
  <c r="AG67" i="3" a="1"/>
  <c r="AG67" i="3" s="1"/>
  <c r="AG68" i="3" a="1"/>
  <c r="AG68" i="3" s="1"/>
  <c r="AG69" i="3" a="1"/>
  <c r="AG69" i="3" s="1"/>
  <c r="AG70" i="3" a="1"/>
  <c r="AG70" i="3" s="1"/>
  <c r="AG71" i="3" a="1"/>
  <c r="AG71" i="3" s="1"/>
  <c r="AG72" i="3" a="1"/>
  <c r="AG72" i="3" s="1"/>
  <c r="AG73" i="3" a="1"/>
  <c r="AG73" i="3" s="1"/>
  <c r="AG74" i="3" a="1"/>
  <c r="AG74" i="3" s="1"/>
  <c r="AG75" i="3" a="1"/>
  <c r="AG75" i="3" s="1"/>
  <c r="AG76" i="3" a="1"/>
  <c r="AG76" i="3" s="1"/>
  <c r="AG77" i="3" a="1"/>
  <c r="AG77" i="3" s="1"/>
  <c r="AG78" i="3" a="1"/>
  <c r="AG78" i="3" s="1"/>
  <c r="AG80" i="3" a="1"/>
  <c r="AG80" i="3" s="1"/>
  <c r="AG81" i="3" a="1"/>
  <c r="AG81" i="3" s="1"/>
  <c r="AG82" i="3" a="1"/>
  <c r="AG82" i="3" s="1"/>
  <c r="AG83" i="3" a="1"/>
  <c r="AG83" i="3" s="1"/>
  <c r="AG84" i="3" a="1"/>
  <c r="AG84" i="3" s="1"/>
  <c r="AG85" i="3" a="1"/>
  <c r="AG85" i="3" s="1"/>
  <c r="AG86" i="3" a="1"/>
  <c r="AG86" i="3" s="1"/>
  <c r="AG87" i="3" a="1"/>
  <c r="AG87" i="3" s="1"/>
  <c r="AG88" i="3" a="1"/>
  <c r="AG88" i="3" s="1"/>
  <c r="AG89" i="3" a="1"/>
  <c r="AG89" i="3" s="1"/>
  <c r="AG90" i="3" a="1"/>
  <c r="AG90" i="3" s="1"/>
  <c r="AG91" i="3" a="1"/>
  <c r="AG91" i="3" s="1"/>
  <c r="AG92" i="3" a="1"/>
  <c r="AG92" i="3" s="1"/>
  <c r="AG93" i="3" a="1"/>
  <c r="AG93" i="3" s="1"/>
  <c r="AG94" i="3" a="1"/>
  <c r="AG94" i="3" s="1"/>
  <c r="AG95" i="3" a="1"/>
  <c r="AG95" i="3" s="1"/>
  <c r="AG96" i="3" a="1"/>
  <c r="AG96" i="3" s="1"/>
  <c r="AG97" i="3" a="1"/>
  <c r="AG97" i="3" s="1"/>
  <c r="AG98" i="3" a="1"/>
  <c r="AG98" i="3" s="1"/>
  <c r="AG99" i="3" a="1"/>
  <c r="AG99" i="3" s="1"/>
  <c r="AG100" i="3" a="1"/>
  <c r="AG100" i="3" s="1"/>
  <c r="AG101" i="3" a="1"/>
  <c r="AG101" i="3" s="1"/>
  <c r="AG102" i="3" a="1"/>
  <c r="AG102" i="3" s="1"/>
  <c r="AG103" i="3" a="1"/>
  <c r="AG103" i="3" s="1"/>
  <c r="AG104" i="3" a="1"/>
  <c r="AG104" i="3" s="1"/>
  <c r="AG105" i="3" a="1"/>
  <c r="AG105" i="3" s="1"/>
  <c r="AG106" i="3" a="1"/>
  <c r="AG106" i="3" s="1"/>
  <c r="AG107" i="3" a="1"/>
  <c r="AG107" i="3" s="1"/>
  <c r="AG108" i="3" a="1"/>
  <c r="AG108" i="3" s="1"/>
  <c r="AG109" i="3" a="1"/>
  <c r="AG109" i="3" s="1"/>
  <c r="AG110" i="3" a="1"/>
  <c r="AG110" i="3" s="1"/>
  <c r="AG111" i="3" a="1"/>
  <c r="AG111" i="3" s="1"/>
  <c r="AG112" i="3" a="1"/>
  <c r="AG112" i="3" s="1"/>
  <c r="AG113" i="3" a="1"/>
  <c r="AG113" i="3" s="1"/>
  <c r="AG114" i="3" a="1"/>
  <c r="AG114" i="3" s="1"/>
  <c r="AG115" i="3" a="1"/>
  <c r="AG115" i="3" s="1"/>
  <c r="AG116" i="3" a="1"/>
  <c r="AG116" i="3" s="1"/>
  <c r="AG117" i="3" a="1"/>
  <c r="AG117" i="3" s="1"/>
  <c r="AG118" i="3" a="1"/>
  <c r="AG118" i="3" s="1"/>
  <c r="AG3" i="3" a="1"/>
  <c r="AG3" i="3"/>
  <c r="K4" i="3" a="1"/>
  <c r="K4" i="3" s="1"/>
  <c r="K5" i="3" a="1"/>
  <c r="K5" i="3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/>
  <c r="K12" i="3" a="1"/>
  <c r="K12" i="3" s="1"/>
  <c r="K14" i="3" a="1"/>
  <c r="K14" i="3" s="1"/>
  <c r="K15" i="3" a="1"/>
  <c r="K15" i="3"/>
  <c r="K16" i="3" a="1"/>
  <c r="K16" i="3" s="1"/>
  <c r="K17" i="3" a="1"/>
  <c r="K17" i="3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/>
  <c r="K25" i="3" a="1"/>
  <c r="K25" i="3" s="1"/>
  <c r="K26" i="3" a="1"/>
  <c r="K26" i="3" s="1"/>
  <c r="K27" i="3" a="1"/>
  <c r="K27" i="3"/>
  <c r="K28" i="3" a="1"/>
  <c r="K28" i="3" s="1"/>
  <c r="K29" i="3" a="1"/>
  <c r="K29" i="3"/>
  <c r="K30" i="3" a="1"/>
  <c r="K30" i="3" s="1"/>
  <c r="K31" i="3" a="1"/>
  <c r="K31" i="3" s="1"/>
  <c r="K32" i="3" a="1"/>
  <c r="K32" i="3" s="1"/>
  <c r="K33" i="3" a="1"/>
  <c r="K33" i="3" s="1"/>
  <c r="K34" i="3" a="1"/>
  <c r="K34" i="3" s="1"/>
  <c r="K35" i="3" a="1"/>
  <c r="K35" i="3"/>
  <c r="K36" i="3" a="1"/>
  <c r="K36" i="3" s="1"/>
  <c r="K37" i="3" a="1"/>
  <c r="K37" i="3" s="1"/>
  <c r="K38" i="3" a="1"/>
  <c r="K38" i="3" s="1"/>
  <c r="K39" i="3" a="1"/>
  <c r="K39" i="3"/>
  <c r="K40" i="3" a="1"/>
  <c r="K40" i="3" s="1"/>
  <c r="K42" i="3" a="1"/>
  <c r="K42" i="3" s="1"/>
  <c r="K43" i="3" a="1"/>
  <c r="K43" i="3" s="1"/>
  <c r="K44" i="3" a="1"/>
  <c r="K44" i="3" s="1"/>
  <c r="K45" i="3" a="1"/>
  <c r="K45" i="3" s="1"/>
  <c r="K46" i="3" a="1"/>
  <c r="K46" i="3" s="1"/>
  <c r="K47" i="3" a="1"/>
  <c r="K47" i="3" s="1"/>
  <c r="K48" i="3" a="1"/>
  <c r="K48" i="3" s="1"/>
  <c r="K49" i="3" a="1"/>
  <c r="K49" i="3" s="1"/>
  <c r="K50" i="3" a="1"/>
  <c r="K50" i="3" s="1"/>
  <c r="K51" i="3" a="1"/>
  <c r="K51" i="3"/>
  <c r="K52" i="3" a="1"/>
  <c r="K52" i="3" s="1"/>
  <c r="K53" i="3" a="1"/>
  <c r="K53" i="3" s="1"/>
  <c r="K54" i="3" a="1"/>
  <c r="K54" i="3" s="1"/>
  <c r="K55" i="3" a="1"/>
  <c r="K55" i="3" s="1"/>
  <c r="K56" i="3" a="1"/>
  <c r="K56" i="3" s="1"/>
  <c r="K57" i="3" a="1"/>
  <c r="K57" i="3" s="1"/>
  <c r="K58" i="3" a="1"/>
  <c r="K58" i="3" s="1"/>
  <c r="K59" i="3" a="1"/>
  <c r="K59" i="3" s="1"/>
  <c r="K60" i="3" a="1"/>
  <c r="K60" i="3" s="1"/>
  <c r="K61" i="3" a="1"/>
  <c r="K61" i="3" s="1"/>
  <c r="K62" i="3" a="1"/>
  <c r="K62" i="3" s="1"/>
  <c r="K63" i="3" a="1"/>
  <c r="K63" i="3"/>
  <c r="K64" i="3" a="1"/>
  <c r="K64" i="3" s="1"/>
  <c r="K65" i="3" a="1"/>
  <c r="K65" i="3" s="1"/>
  <c r="K66" i="3" a="1"/>
  <c r="K66" i="3" s="1"/>
  <c r="K67" i="3" a="1"/>
  <c r="K67" i="3" s="1"/>
  <c r="K68" i="3" a="1"/>
  <c r="K68" i="3" s="1"/>
  <c r="K69" i="3" a="1"/>
  <c r="K69" i="3" s="1"/>
  <c r="K70" i="3" a="1"/>
  <c r="K70" i="3" s="1"/>
  <c r="K71" i="3" a="1"/>
  <c r="K71" i="3" s="1"/>
  <c r="K72" i="3" a="1"/>
  <c r="K72" i="3" s="1"/>
  <c r="K73" i="3" a="1"/>
  <c r="K73" i="3" s="1"/>
  <c r="K74" i="3" a="1"/>
  <c r="K74" i="3" s="1"/>
  <c r="K75" i="3" a="1"/>
  <c r="K75" i="3"/>
  <c r="K76" i="3" a="1"/>
  <c r="K76" i="3" s="1"/>
  <c r="K77" i="3" a="1"/>
  <c r="K77" i="3" s="1"/>
  <c r="K78" i="3" a="1"/>
  <c r="K78" i="3" s="1"/>
  <c r="K80" i="3" a="1"/>
  <c r="K80" i="3" s="1"/>
  <c r="K81" i="3" a="1"/>
  <c r="K81" i="3" s="1"/>
  <c r="K82" i="3" a="1"/>
  <c r="K82" i="3" s="1"/>
  <c r="K83" i="3" a="1"/>
  <c r="K83" i="3" s="1"/>
  <c r="K84" i="3" a="1"/>
  <c r="K84" i="3" s="1"/>
  <c r="K85" i="3" a="1"/>
  <c r="K85" i="3" s="1"/>
  <c r="K86" i="3" a="1"/>
  <c r="K86" i="3" s="1"/>
  <c r="K87" i="3" a="1"/>
  <c r="K87" i="3"/>
  <c r="K88" i="3" a="1"/>
  <c r="K88" i="3" s="1"/>
  <c r="K89" i="3" a="1"/>
  <c r="K89" i="3" s="1"/>
  <c r="K90" i="3" a="1"/>
  <c r="K90" i="3" s="1"/>
  <c r="K91" i="3" a="1"/>
  <c r="K91" i="3" s="1"/>
  <c r="K92" i="3" a="1"/>
  <c r="K92" i="3" s="1"/>
  <c r="K93" i="3" a="1"/>
  <c r="K93" i="3" s="1"/>
  <c r="K94" i="3" a="1"/>
  <c r="K94" i="3" s="1"/>
  <c r="K95" i="3" a="1"/>
  <c r="K95" i="3" s="1"/>
  <c r="K96" i="3" a="1"/>
  <c r="K96" i="3" s="1"/>
  <c r="K97" i="3" a="1"/>
  <c r="K97" i="3" s="1"/>
  <c r="K98" i="3" a="1"/>
  <c r="K98" i="3" s="1"/>
  <c r="K99" i="3" a="1"/>
  <c r="K99" i="3"/>
  <c r="K100" i="3" a="1"/>
  <c r="K100" i="3" s="1"/>
  <c r="K101" i="3" a="1"/>
  <c r="K101" i="3" s="1"/>
  <c r="K102" i="3" a="1"/>
  <c r="K102" i="3" s="1"/>
  <c r="K103" i="3" a="1"/>
  <c r="K103" i="3" s="1"/>
  <c r="K104" i="3" a="1"/>
  <c r="K104" i="3" s="1"/>
  <c r="K105" i="3" a="1"/>
  <c r="K105" i="3" s="1"/>
  <c r="K106" i="3" a="1"/>
  <c r="K106" i="3" s="1"/>
  <c r="K107" i="3" a="1"/>
  <c r="K107" i="3" s="1"/>
  <c r="K108" i="3" a="1"/>
  <c r="K108" i="3" s="1"/>
  <c r="K109" i="3" a="1"/>
  <c r="K109" i="3" s="1"/>
  <c r="K110" i="3" a="1"/>
  <c r="K110" i="3" s="1"/>
  <c r="K111" i="3" a="1"/>
  <c r="K111" i="3"/>
  <c r="K112" i="3" a="1"/>
  <c r="K112" i="3" s="1"/>
  <c r="K113" i="3" a="1"/>
  <c r="K113" i="3" s="1"/>
  <c r="K114" i="3" a="1"/>
  <c r="K114" i="3" s="1"/>
  <c r="K115" i="3" a="1"/>
  <c r="K115" i="3" s="1"/>
  <c r="K116" i="3" a="1"/>
  <c r="K116" i="3" s="1"/>
  <c r="K117" i="3" a="1"/>
  <c r="K117" i="3" s="1"/>
  <c r="K118" i="3" a="1"/>
  <c r="K118" i="3" s="1"/>
  <c r="K3" i="3" a="1"/>
  <c r="K3" i="3"/>
  <c r="I4" i="3" a="1"/>
  <c r="I4" i="3" s="1"/>
  <c r="I5" i="3" a="1"/>
  <c r="I5" i="3" s="1"/>
  <c r="I6" i="3" a="1"/>
  <c r="I6" i="3"/>
  <c r="I7" i="3" a="1"/>
  <c r="I7" i="3" s="1"/>
  <c r="I8" i="3" a="1"/>
  <c r="I8" i="3" s="1"/>
  <c r="I9" i="3" a="1"/>
  <c r="I9" i="3"/>
  <c r="I10" i="3" a="1"/>
  <c r="I10" i="3" s="1"/>
  <c r="I11" i="3" a="1"/>
  <c r="I11" i="3" s="1"/>
  <c r="I12" i="3" a="1"/>
  <c r="I12" i="3" s="1"/>
  <c r="I14" i="3" a="1"/>
  <c r="I14" i="3" s="1"/>
  <c r="I15" i="3" a="1"/>
  <c r="I15" i="3"/>
  <c r="I16" i="3" a="1"/>
  <c r="I16" i="3" s="1"/>
  <c r="I17" i="3" a="1"/>
  <c r="I17" i="3" s="1"/>
  <c r="I18" i="3" a="1"/>
  <c r="I18" i="3"/>
  <c r="I19" i="3" a="1"/>
  <c r="I19" i="3" s="1"/>
  <c r="I20" i="3" a="1"/>
  <c r="I20" i="3" s="1"/>
  <c r="I21" i="3" a="1"/>
  <c r="I21" i="3"/>
  <c r="I22" i="3" a="1"/>
  <c r="I22" i="3" s="1"/>
  <c r="I23" i="3" a="1"/>
  <c r="I23" i="3" s="1"/>
  <c r="I25" i="3" a="1"/>
  <c r="I25" i="3" s="1"/>
  <c r="I26" i="3" a="1"/>
  <c r="I26" i="3" s="1"/>
  <c r="I27" i="3" a="1"/>
  <c r="I27" i="3"/>
  <c r="I28" i="3" a="1"/>
  <c r="I28" i="3" s="1"/>
  <c r="I29" i="3" a="1"/>
  <c r="I29" i="3" s="1"/>
  <c r="I30" i="3" a="1"/>
  <c r="I30" i="3"/>
  <c r="I31" i="3" a="1"/>
  <c r="I31" i="3" s="1"/>
  <c r="I32" i="3" a="1"/>
  <c r="I32" i="3" s="1"/>
  <c r="I33" i="3" a="1"/>
  <c r="I33" i="3"/>
  <c r="I34" i="3" a="1"/>
  <c r="I34" i="3" s="1"/>
  <c r="I35" i="3" a="1"/>
  <c r="I35" i="3" s="1"/>
  <c r="I36" i="3" a="1"/>
  <c r="I36" i="3" s="1"/>
  <c r="I37" i="3" a="1"/>
  <c r="I37" i="3" s="1"/>
  <c r="I38" i="3" a="1"/>
  <c r="I38" i="3" s="1"/>
  <c r="I39" i="3" a="1"/>
  <c r="I39" i="3"/>
  <c r="I40" i="3" a="1"/>
  <c r="I40" i="3" s="1"/>
  <c r="I42" i="3" a="1"/>
  <c r="I42" i="3" s="1"/>
  <c r="I43" i="3" a="1"/>
  <c r="I43" i="3" s="1"/>
  <c r="I44" i="3" a="1"/>
  <c r="I44" i="3" s="1"/>
  <c r="I45" i="3" a="1"/>
  <c r="I45" i="3" s="1"/>
  <c r="I46" i="3" a="1"/>
  <c r="I46" i="3" s="1"/>
  <c r="I47" i="3" a="1"/>
  <c r="I47" i="3" s="1"/>
  <c r="I48" i="3" a="1"/>
  <c r="I48" i="3" s="1"/>
  <c r="I49" i="3" a="1"/>
  <c r="I49" i="3" s="1"/>
  <c r="I50" i="3" a="1"/>
  <c r="I50" i="3" s="1"/>
  <c r="I51" i="3" a="1"/>
  <c r="I51" i="3"/>
  <c r="I52" i="3" a="1"/>
  <c r="I52" i="3" s="1"/>
  <c r="I53" i="3" a="1"/>
  <c r="I53" i="3" s="1"/>
  <c r="I54" i="3" a="1"/>
  <c r="I54" i="3" s="1"/>
  <c r="I55" i="3" a="1"/>
  <c r="I55" i="3" s="1"/>
  <c r="I56" i="3" a="1"/>
  <c r="I56" i="3" s="1"/>
  <c r="I57" i="3" a="1"/>
  <c r="I57" i="3" s="1"/>
  <c r="I58" i="3" a="1"/>
  <c r="I58" i="3" s="1"/>
  <c r="I59" i="3" a="1"/>
  <c r="I59" i="3" s="1"/>
  <c r="I60" i="3" a="1"/>
  <c r="I60" i="3" s="1"/>
  <c r="I61" i="3" a="1"/>
  <c r="I61" i="3" s="1"/>
  <c r="I62" i="3" a="1"/>
  <c r="I62" i="3" s="1"/>
  <c r="I63" i="3" a="1"/>
  <c r="I63" i="3"/>
  <c r="I64" i="3" a="1"/>
  <c r="I64" i="3" s="1"/>
  <c r="I65" i="3" a="1"/>
  <c r="I65" i="3" s="1"/>
  <c r="I66" i="3" a="1"/>
  <c r="I66" i="3" s="1"/>
  <c r="I67" i="3" a="1"/>
  <c r="I67" i="3" s="1"/>
  <c r="I68" i="3" a="1"/>
  <c r="I68" i="3" s="1"/>
  <c r="I69" i="3" a="1"/>
  <c r="I69" i="3" s="1"/>
  <c r="I70" i="3" a="1"/>
  <c r="I70" i="3" s="1"/>
  <c r="I71" i="3" a="1"/>
  <c r="I71" i="3" s="1"/>
  <c r="I72" i="3" a="1"/>
  <c r="I72" i="3" s="1"/>
  <c r="I73" i="3" a="1"/>
  <c r="I73" i="3" s="1"/>
  <c r="I74" i="3" a="1"/>
  <c r="I74" i="3" s="1"/>
  <c r="I75" i="3" a="1"/>
  <c r="I75" i="3"/>
  <c r="I76" i="3" a="1"/>
  <c r="I76" i="3" s="1"/>
  <c r="I77" i="3" a="1"/>
  <c r="I77" i="3" s="1"/>
  <c r="I78" i="3" a="1"/>
  <c r="I78" i="3" s="1"/>
  <c r="I80" i="3" a="1"/>
  <c r="I80" i="3" s="1"/>
  <c r="I81" i="3" a="1"/>
  <c r="I81" i="3" s="1"/>
  <c r="I82" i="3" a="1"/>
  <c r="I82" i="3" s="1"/>
  <c r="I83" i="3" a="1"/>
  <c r="I83" i="3" s="1"/>
  <c r="I84" i="3" a="1"/>
  <c r="I84" i="3" s="1"/>
  <c r="I85" i="3" a="1"/>
  <c r="I85" i="3" s="1"/>
  <c r="I86" i="3" a="1"/>
  <c r="I86" i="3" s="1"/>
  <c r="I87" i="3" a="1"/>
  <c r="I87" i="3"/>
  <c r="I88" i="3" a="1"/>
  <c r="I88" i="3" s="1"/>
  <c r="I89" i="3" a="1"/>
  <c r="I89" i="3" s="1"/>
  <c r="I90" i="3" a="1"/>
  <c r="I90" i="3" s="1"/>
  <c r="I91" i="3" a="1"/>
  <c r="I91" i="3" s="1"/>
  <c r="I92" i="3" a="1"/>
  <c r="I92" i="3" s="1"/>
  <c r="I93" i="3" a="1"/>
  <c r="I93" i="3" s="1"/>
  <c r="I94" i="3" a="1"/>
  <c r="I94" i="3" s="1"/>
  <c r="I95" i="3" a="1"/>
  <c r="I95" i="3" s="1"/>
  <c r="I96" i="3" a="1"/>
  <c r="I96" i="3" s="1"/>
  <c r="I97" i="3" a="1"/>
  <c r="I97" i="3" s="1"/>
  <c r="I98" i="3" a="1"/>
  <c r="I98" i="3" s="1"/>
  <c r="I99" i="3" a="1"/>
  <c r="I99" i="3"/>
  <c r="I100" i="3" a="1"/>
  <c r="I100" i="3" s="1"/>
  <c r="I101" i="3" a="1"/>
  <c r="I101" i="3" s="1"/>
  <c r="I102" i="3" a="1"/>
  <c r="I102" i="3" s="1"/>
  <c r="I103" i="3" a="1"/>
  <c r="I103" i="3" s="1"/>
  <c r="I104" i="3" a="1"/>
  <c r="I104" i="3" s="1"/>
  <c r="I105" i="3" a="1"/>
  <c r="I105" i="3" s="1"/>
  <c r="I106" i="3" a="1"/>
  <c r="I106" i="3" s="1"/>
  <c r="I107" i="3" a="1"/>
  <c r="I107" i="3" s="1"/>
  <c r="I108" i="3" a="1"/>
  <c r="I108" i="3" s="1"/>
  <c r="I109" i="3" a="1"/>
  <c r="I109" i="3" s="1"/>
  <c r="I110" i="3" a="1"/>
  <c r="I110" i="3" s="1"/>
  <c r="I111" i="3" a="1"/>
  <c r="I111" i="3"/>
  <c r="I112" i="3" a="1"/>
  <c r="I112" i="3" s="1"/>
  <c r="I113" i="3" a="1"/>
  <c r="I113" i="3" s="1"/>
  <c r="I114" i="3" a="1"/>
  <c r="I114" i="3" s="1"/>
  <c r="I115" i="3" a="1"/>
  <c r="I115" i="3" s="1"/>
  <c r="I116" i="3" a="1"/>
  <c r="I116" i="3" s="1"/>
  <c r="I117" i="3" a="1"/>
  <c r="I117" i="3" s="1"/>
  <c r="I118" i="3" a="1"/>
  <c r="I118" i="3" s="1"/>
  <c r="I3" i="3" a="1"/>
  <c r="I3" i="3"/>
  <c r="G4" i="3" a="1"/>
  <c r="G4" i="3" s="1"/>
  <c r="G5" i="3" a="1"/>
  <c r="G5" i="3" s="1"/>
  <c r="G6" i="3" a="1"/>
  <c r="G6" i="3" s="1"/>
  <c r="G7" i="3" a="1"/>
  <c r="G7" i="3" s="1"/>
  <c r="G8" i="3" a="1"/>
  <c r="G8" i="3" s="1"/>
  <c r="G9" i="3" a="1"/>
  <c r="G9" i="3"/>
  <c r="G10" i="3" a="1"/>
  <c r="G10" i="3" s="1"/>
  <c r="G11" i="3" a="1"/>
  <c r="G11" i="3" s="1"/>
  <c r="G12" i="3" a="1"/>
  <c r="G12" i="3" s="1"/>
  <c r="G14" i="3" a="1"/>
  <c r="G14" i="3" s="1"/>
  <c r="G15" i="3" a="1"/>
  <c r="G15" i="3"/>
  <c r="G16" i="3" a="1"/>
  <c r="G16" i="3" s="1"/>
  <c r="G17" i="3" a="1"/>
  <c r="G17" i="3" s="1"/>
  <c r="G18" i="3" a="1"/>
  <c r="G18" i="3" s="1"/>
  <c r="G19" i="3" a="1"/>
  <c r="G19" i="3" s="1"/>
  <c r="G20" i="3" a="1"/>
  <c r="G20" i="3" s="1"/>
  <c r="G21" i="3" a="1"/>
  <c r="G21" i="3"/>
  <c r="G22" i="3" a="1"/>
  <c r="G22" i="3" s="1"/>
  <c r="G23" i="3" a="1"/>
  <c r="G23" i="3" s="1"/>
  <c r="G25" i="3" a="1"/>
  <c r="G25" i="3" s="1"/>
  <c r="G26" i="3" a="1"/>
  <c r="G26" i="3" s="1"/>
  <c r="G27" i="3" a="1"/>
  <c r="G27" i="3"/>
  <c r="G28" i="3" a="1"/>
  <c r="G28" i="3" s="1"/>
  <c r="G29" i="3" a="1"/>
  <c r="G29" i="3" s="1"/>
  <c r="G30" i="3" a="1"/>
  <c r="G30" i="3" s="1"/>
  <c r="G31" i="3" a="1"/>
  <c r="G31" i="3" s="1"/>
  <c r="G32" i="3" a="1"/>
  <c r="G32" i="3" s="1"/>
  <c r="G33" i="3" a="1"/>
  <c r="G33" i="3"/>
  <c r="G34" i="3" a="1"/>
  <c r="G34" i="3" s="1"/>
  <c r="G35" i="3" a="1"/>
  <c r="G35" i="3" s="1"/>
  <c r="G36" i="3" a="1"/>
  <c r="G36" i="3" s="1"/>
  <c r="G37" i="3" a="1"/>
  <c r="G37" i="3" s="1"/>
  <c r="G38" i="3" a="1"/>
  <c r="G38" i="3" s="1"/>
  <c r="G39" i="3" a="1"/>
  <c r="G39" i="3"/>
  <c r="G40" i="3" a="1"/>
  <c r="G40" i="3" s="1"/>
  <c r="G42" i="3" a="1"/>
  <c r="G42" i="3" s="1"/>
  <c r="G43" i="3" a="1"/>
  <c r="G43" i="3" s="1"/>
  <c r="G44" i="3" a="1"/>
  <c r="G44" i="3" s="1"/>
  <c r="G45" i="3" a="1"/>
  <c r="G45" i="3" s="1"/>
  <c r="G46" i="3" a="1"/>
  <c r="G46" i="3" s="1"/>
  <c r="G47" i="3" a="1"/>
  <c r="G47" i="3" s="1"/>
  <c r="G48" i="3" a="1"/>
  <c r="G48" i="3" s="1"/>
  <c r="G49" i="3" a="1"/>
  <c r="G49" i="3" s="1"/>
  <c r="G50" i="3" a="1"/>
  <c r="G50" i="3" s="1"/>
  <c r="G51" i="3" a="1"/>
  <c r="G51" i="3"/>
  <c r="G52" i="3" a="1"/>
  <c r="G52" i="3" s="1"/>
  <c r="G53" i="3" a="1"/>
  <c r="G53" i="3" s="1"/>
  <c r="G54" i="3" a="1"/>
  <c r="G54" i="3" s="1"/>
  <c r="G55" i="3" a="1"/>
  <c r="G55" i="3" s="1"/>
  <c r="G56" i="3" a="1"/>
  <c r="G56" i="3" s="1"/>
  <c r="G57" i="3" a="1"/>
  <c r="G57" i="3" s="1"/>
  <c r="G58" i="3" a="1"/>
  <c r="G58" i="3" s="1"/>
  <c r="G59" i="3" a="1"/>
  <c r="G59" i="3" s="1"/>
  <c r="G60" i="3" a="1"/>
  <c r="G60" i="3" s="1"/>
  <c r="G61" i="3" a="1"/>
  <c r="G61" i="3" s="1"/>
  <c r="G62" i="3" a="1"/>
  <c r="G62" i="3" s="1"/>
  <c r="G63" i="3" a="1"/>
  <c r="G63" i="3"/>
  <c r="G64" i="3" a="1"/>
  <c r="G64" i="3" s="1"/>
  <c r="G65" i="3" a="1"/>
  <c r="G65" i="3" s="1"/>
  <c r="G66" i="3" a="1"/>
  <c r="G66" i="3" s="1"/>
  <c r="G67" i="3" a="1"/>
  <c r="G67" i="3" s="1"/>
  <c r="G68" i="3" a="1"/>
  <c r="G68" i="3" s="1"/>
  <c r="G69" i="3" a="1"/>
  <c r="G69" i="3" s="1"/>
  <c r="G70" i="3" a="1"/>
  <c r="G70" i="3" s="1"/>
  <c r="G71" i="3" a="1"/>
  <c r="G71" i="3" s="1"/>
  <c r="G72" i="3" a="1"/>
  <c r="G72" i="3" s="1"/>
  <c r="G73" i="3" a="1"/>
  <c r="G73" i="3" s="1"/>
  <c r="G74" i="3" a="1"/>
  <c r="G74" i="3" s="1"/>
  <c r="G75" i="3" a="1"/>
  <c r="G75" i="3"/>
  <c r="G76" i="3" a="1"/>
  <c r="G76" i="3" s="1"/>
  <c r="G77" i="3" a="1"/>
  <c r="G77" i="3" s="1"/>
  <c r="G78" i="3" a="1"/>
  <c r="G78" i="3" s="1"/>
  <c r="G80" i="3" a="1"/>
  <c r="G80" i="3" s="1"/>
  <c r="G81" i="3" a="1"/>
  <c r="G81" i="3" s="1"/>
  <c r="G82" i="3" a="1"/>
  <c r="G82" i="3" s="1"/>
  <c r="G83" i="3" a="1"/>
  <c r="G83" i="3" s="1"/>
  <c r="G84" i="3" a="1"/>
  <c r="G84" i="3" s="1"/>
  <c r="G85" i="3" a="1"/>
  <c r="G85" i="3" s="1"/>
  <c r="G86" i="3" a="1"/>
  <c r="G86" i="3" s="1"/>
  <c r="G87" i="3" a="1"/>
  <c r="G87" i="3"/>
  <c r="G88" i="3" a="1"/>
  <c r="G88" i="3" s="1"/>
  <c r="G89" i="3" a="1"/>
  <c r="G89" i="3" s="1"/>
  <c r="G90" i="3" a="1"/>
  <c r="G90" i="3" s="1"/>
  <c r="G91" i="3" a="1"/>
  <c r="G91" i="3" s="1"/>
  <c r="G92" i="3" a="1"/>
  <c r="G92" i="3" s="1"/>
  <c r="G93" i="3" a="1"/>
  <c r="G93" i="3" s="1"/>
  <c r="G94" i="3" a="1"/>
  <c r="G94" i="3" s="1"/>
  <c r="G95" i="3" a="1"/>
  <c r="G95" i="3" s="1"/>
  <c r="G96" i="3" a="1"/>
  <c r="G96" i="3" s="1"/>
  <c r="G97" i="3" a="1"/>
  <c r="G97" i="3" s="1"/>
  <c r="G98" i="3" a="1"/>
  <c r="G98" i="3" s="1"/>
  <c r="G99" i="3" a="1"/>
  <c r="G99" i="3"/>
  <c r="G100" i="3" a="1"/>
  <c r="G100" i="3" s="1"/>
  <c r="G101" i="3" a="1"/>
  <c r="G101" i="3" s="1"/>
  <c r="G102" i="3" a="1"/>
  <c r="G102" i="3" s="1"/>
  <c r="G103" i="3" a="1"/>
  <c r="G103" i="3" s="1"/>
  <c r="G104" i="3" a="1"/>
  <c r="G104" i="3" s="1"/>
  <c r="G105" i="3" a="1"/>
  <c r="G105" i="3" s="1"/>
  <c r="G106" i="3" a="1"/>
  <c r="G106" i="3" s="1"/>
  <c r="G107" i="3" a="1"/>
  <c r="G107" i="3" s="1"/>
  <c r="G108" i="3" a="1"/>
  <c r="G108" i="3" s="1"/>
  <c r="G109" i="3" a="1"/>
  <c r="G109" i="3" s="1"/>
  <c r="G110" i="3" a="1"/>
  <c r="G110" i="3" s="1"/>
  <c r="G111" i="3" a="1"/>
  <c r="G111" i="3"/>
  <c r="G112" i="3" a="1"/>
  <c r="G112" i="3" s="1"/>
  <c r="G113" i="3" a="1"/>
  <c r="G113" i="3" s="1"/>
  <c r="G114" i="3" a="1"/>
  <c r="G114" i="3" s="1"/>
  <c r="G115" i="3" a="1"/>
  <c r="G115" i="3" s="1"/>
  <c r="G116" i="3" a="1"/>
  <c r="G116" i="3" s="1"/>
  <c r="G117" i="3" a="1"/>
  <c r="G117" i="3" s="1"/>
  <c r="G118" i="3" a="1"/>
  <c r="G118" i="3" s="1"/>
  <c r="G3" i="3" a="1"/>
  <c r="G3" i="3"/>
  <c r="E4" i="3" a="1"/>
  <c r="E4" i="3" s="1"/>
  <c r="E5" i="3" a="1"/>
  <c r="E5" i="3"/>
  <c r="E6" i="3" a="1"/>
  <c r="E6" i="3" s="1"/>
  <c r="E7" i="3" a="1"/>
  <c r="E7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 s="1"/>
  <c r="E21" i="3" a="1"/>
  <c r="E21" i="3" s="1"/>
  <c r="E22" i="3" a="1"/>
  <c r="E22" i="3" s="1"/>
  <c r="E23" i="3" a="1"/>
  <c r="E23" i="3" s="1"/>
  <c r="E25" i="3" a="1"/>
  <c r="E25" i="3" s="1"/>
  <c r="E26" i="3" a="1"/>
  <c r="E26" i="3" s="1"/>
  <c r="E27" i="3" a="1"/>
  <c r="E27" i="3" s="1"/>
  <c r="E28" i="3" a="1"/>
  <c r="E28" i="3" s="1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35" i="3" a="1"/>
  <c r="E35" i="3" s="1"/>
  <c r="E36" i="3" a="1"/>
  <c r="E36" i="3" s="1"/>
  <c r="E37" i="3" a="1"/>
  <c r="E37" i="3" s="1"/>
  <c r="E38" i="3" a="1"/>
  <c r="E38" i="3" s="1"/>
  <c r="E39" i="3" a="1"/>
  <c r="E39" i="3" s="1"/>
  <c r="E40" i="3" a="1"/>
  <c r="E40" i="3" s="1"/>
  <c r="E42" i="3" a="1"/>
  <c r="E42" i="3" s="1"/>
  <c r="E43" i="3" a="1"/>
  <c r="E43" i="3" s="1"/>
  <c r="E44" i="3" a="1"/>
  <c r="E44" i="3" s="1"/>
  <c r="E45" i="3" a="1"/>
  <c r="E45" i="3" s="1"/>
  <c r="E46" i="3" a="1"/>
  <c r="E46" i="3" s="1"/>
  <c r="E47" i="3" a="1"/>
  <c r="E47" i="3" s="1"/>
  <c r="E48" i="3" a="1"/>
  <c r="E48" i="3" s="1"/>
  <c r="E49" i="3" a="1"/>
  <c r="E49" i="3" s="1"/>
  <c r="E50" i="3" a="1"/>
  <c r="E50" i="3" s="1"/>
  <c r="E51" i="3" a="1"/>
  <c r="E51" i="3" s="1"/>
  <c r="E52" i="3" a="1"/>
  <c r="E52" i="3" s="1"/>
  <c r="E53" i="3" a="1"/>
  <c r="E53" i="3" s="1"/>
  <c r="E54" i="3" a="1"/>
  <c r="E54" i="3" s="1"/>
  <c r="E55" i="3" a="1"/>
  <c r="E55" i="3" s="1"/>
  <c r="E56" i="3" a="1"/>
  <c r="E56" i="3" s="1"/>
  <c r="E57" i="3" a="1"/>
  <c r="E57" i="3" s="1"/>
  <c r="E58" i="3" a="1"/>
  <c r="E58" i="3" s="1"/>
  <c r="E59" i="3" a="1"/>
  <c r="E59" i="3" s="1"/>
  <c r="E60" i="3" a="1"/>
  <c r="E60" i="3" s="1"/>
  <c r="E61" i="3" a="1"/>
  <c r="E61" i="3" s="1"/>
  <c r="E62" i="3" a="1"/>
  <c r="E62" i="3" s="1"/>
  <c r="E63" i="3" a="1"/>
  <c r="E63" i="3" s="1"/>
  <c r="E64" i="3" a="1"/>
  <c r="E64" i="3" s="1"/>
  <c r="E65" i="3" a="1"/>
  <c r="E65" i="3" s="1"/>
  <c r="E66" i="3" a="1"/>
  <c r="E66" i="3" s="1"/>
  <c r="E67" i="3" a="1"/>
  <c r="E67" i="3" s="1"/>
  <c r="E68" i="3" a="1"/>
  <c r="E68" i="3" s="1"/>
  <c r="E69" i="3" a="1"/>
  <c r="E69" i="3" s="1"/>
  <c r="E70" i="3" a="1"/>
  <c r="E70" i="3" s="1"/>
  <c r="E71" i="3" a="1"/>
  <c r="E71" i="3" s="1"/>
  <c r="E72" i="3" a="1"/>
  <c r="E72" i="3" s="1"/>
  <c r="E73" i="3" a="1"/>
  <c r="E73" i="3" s="1"/>
  <c r="E74" i="3" a="1"/>
  <c r="E74" i="3" s="1"/>
  <c r="E75" i="3" a="1"/>
  <c r="E75" i="3" s="1"/>
  <c r="E76" i="3" a="1"/>
  <c r="E76" i="3" s="1"/>
  <c r="E77" i="3" a="1"/>
  <c r="E77" i="3" s="1"/>
  <c r="E78" i="3" a="1"/>
  <c r="E78" i="3" s="1"/>
  <c r="E80" i="3" a="1"/>
  <c r="E80" i="3" s="1"/>
  <c r="E81" i="3" a="1"/>
  <c r="E81" i="3" s="1"/>
  <c r="E82" i="3" a="1"/>
  <c r="E82" i="3" s="1"/>
  <c r="E83" i="3" a="1"/>
  <c r="E83" i="3" s="1"/>
  <c r="E84" i="3" a="1"/>
  <c r="E84" i="3" s="1"/>
  <c r="E85" i="3" a="1"/>
  <c r="E85" i="3" s="1"/>
  <c r="E86" i="3" a="1"/>
  <c r="E86" i="3" s="1"/>
  <c r="E87" i="3" a="1"/>
  <c r="E87" i="3" s="1"/>
  <c r="E88" i="3" a="1"/>
  <c r="E88" i="3" s="1"/>
  <c r="E89" i="3" a="1"/>
  <c r="E89" i="3" s="1"/>
  <c r="E90" i="3" a="1"/>
  <c r="E90" i="3" s="1"/>
  <c r="E91" i="3" a="1"/>
  <c r="E91" i="3" s="1"/>
  <c r="E92" i="3" a="1"/>
  <c r="E92" i="3" s="1"/>
  <c r="E93" i="3" a="1"/>
  <c r="E93" i="3" s="1"/>
  <c r="E94" i="3" a="1"/>
  <c r="E94" i="3" s="1"/>
  <c r="E95" i="3" a="1"/>
  <c r="E95" i="3" s="1"/>
  <c r="E96" i="3" a="1"/>
  <c r="E96" i="3" s="1"/>
  <c r="E97" i="3" a="1"/>
  <c r="E97" i="3" s="1"/>
  <c r="E98" i="3" a="1"/>
  <c r="E98" i="3" s="1"/>
  <c r="E99" i="3" a="1"/>
  <c r="E99" i="3" s="1"/>
  <c r="E100" i="3" a="1"/>
  <c r="E100" i="3" s="1"/>
  <c r="E101" i="3" a="1"/>
  <c r="E101" i="3" s="1"/>
  <c r="E102" i="3" a="1"/>
  <c r="E102" i="3" s="1"/>
  <c r="E103" i="3" a="1"/>
  <c r="E103" i="3" s="1"/>
  <c r="E104" i="3" a="1"/>
  <c r="E104" i="3" s="1"/>
  <c r="E105" i="3" a="1"/>
  <c r="E105" i="3" s="1"/>
  <c r="E106" i="3" a="1"/>
  <c r="E106" i="3" s="1"/>
  <c r="E107" i="3" a="1"/>
  <c r="E107" i="3" s="1"/>
  <c r="E108" i="3" a="1"/>
  <c r="E108" i="3" s="1"/>
  <c r="E109" i="3" a="1"/>
  <c r="E109" i="3" s="1"/>
  <c r="E110" i="3" a="1"/>
  <c r="E110" i="3" s="1"/>
  <c r="E111" i="3" a="1"/>
  <c r="E111" i="3" s="1"/>
  <c r="E112" i="3" a="1"/>
  <c r="E112" i="3" s="1"/>
  <c r="E113" i="3" a="1"/>
  <c r="E113" i="3" s="1"/>
  <c r="E114" i="3" a="1"/>
  <c r="E114" i="3" s="1"/>
  <c r="E115" i="3" a="1"/>
  <c r="E115" i="3" s="1"/>
  <c r="E116" i="3" a="1"/>
  <c r="E116" i="3" s="1"/>
  <c r="E117" i="3" a="1"/>
  <c r="E117" i="3" s="1"/>
  <c r="E118" i="3" a="1"/>
  <c r="E118" i="3" s="1"/>
  <c r="E3" i="3" a="1"/>
  <c r="E3" i="3" s="1"/>
  <c r="W78" i="5" a="1"/>
  <c r="W78" i="5" s="1"/>
  <c r="U78" i="5" a="1"/>
  <c r="U78" i="5" s="1"/>
  <c r="S78" i="5" a="1"/>
  <c r="S78" i="5" s="1"/>
  <c r="Q78" i="5" a="1"/>
  <c r="Q78" i="5" s="1"/>
  <c r="O78" i="5" a="1"/>
  <c r="O78" i="5" s="1"/>
  <c r="M78" i="5" a="1"/>
  <c r="M78" i="5" s="1"/>
  <c r="K78" i="5" a="1"/>
  <c r="K78" i="5" s="1"/>
  <c r="I78" i="5" a="1"/>
  <c r="I78" i="5" s="1"/>
  <c r="G78" i="5" a="1"/>
  <c r="G78" i="5" s="1"/>
  <c r="E78" i="5" a="1"/>
  <c r="E78" i="5" s="1"/>
  <c r="W77" i="5" a="1"/>
  <c r="W77" i="5" s="1"/>
  <c r="U77" i="5" a="1"/>
  <c r="U77" i="5" s="1"/>
  <c r="S77" i="5" a="1"/>
  <c r="S77" i="5" s="1"/>
  <c r="Q77" i="5" a="1"/>
  <c r="Q77" i="5" s="1"/>
  <c r="O77" i="5" a="1"/>
  <c r="O77" i="5" s="1"/>
  <c r="M77" i="5" a="1"/>
  <c r="M77" i="5" s="1"/>
  <c r="K77" i="5" a="1"/>
  <c r="K77" i="5" s="1"/>
  <c r="I77" i="5" a="1"/>
  <c r="I77" i="5" s="1"/>
  <c r="G77" i="5" a="1"/>
  <c r="G77" i="5" s="1"/>
  <c r="E77" i="5" a="1"/>
  <c r="E77" i="5" s="1"/>
  <c r="W76" i="5" a="1"/>
  <c r="W76" i="5" s="1"/>
  <c r="U76" i="5" a="1"/>
  <c r="U76" i="5" s="1"/>
  <c r="S76" i="5" a="1"/>
  <c r="S76" i="5" s="1"/>
  <c r="Q76" i="5" a="1"/>
  <c r="Q76" i="5" s="1"/>
  <c r="O76" i="5" a="1"/>
  <c r="O76" i="5" s="1"/>
  <c r="M76" i="5" a="1"/>
  <c r="M76" i="5" s="1"/>
  <c r="K76" i="5" a="1"/>
  <c r="K76" i="5" s="1"/>
  <c r="I76" i="5" a="1"/>
  <c r="I76" i="5" s="1"/>
  <c r="G76" i="5" a="1"/>
  <c r="G76" i="5" s="1"/>
  <c r="E76" i="5" a="1"/>
  <c r="E76" i="5" s="1"/>
  <c r="W75" i="5" a="1"/>
  <c r="W75" i="5" s="1"/>
  <c r="U75" i="5" a="1"/>
  <c r="U75" i="5" s="1"/>
  <c r="S75" i="5" a="1"/>
  <c r="S75" i="5" s="1"/>
  <c r="Q75" i="5" a="1"/>
  <c r="Q75" i="5" s="1"/>
  <c r="O75" i="5" a="1"/>
  <c r="O75" i="5" s="1"/>
  <c r="M75" i="5" a="1"/>
  <c r="M75" i="5" s="1"/>
  <c r="K75" i="5" a="1"/>
  <c r="K75" i="5" s="1"/>
  <c r="I75" i="5" a="1"/>
  <c r="I75" i="5" s="1"/>
  <c r="G75" i="5" a="1"/>
  <c r="G75" i="5" s="1"/>
  <c r="E75" i="5" a="1"/>
  <c r="E75" i="5" s="1"/>
  <c r="W74" i="5" a="1"/>
  <c r="W74" i="5" s="1"/>
  <c r="U74" i="5" a="1"/>
  <c r="U74" i="5" s="1"/>
  <c r="S74" i="5" a="1"/>
  <c r="S74" i="5" s="1"/>
  <c r="Q74" i="5" a="1"/>
  <c r="Q74" i="5" s="1"/>
  <c r="O74" i="5" a="1"/>
  <c r="O74" i="5" s="1"/>
  <c r="M74" i="5" a="1"/>
  <c r="M74" i="5" s="1"/>
  <c r="K74" i="5" a="1"/>
  <c r="K74" i="5" s="1"/>
  <c r="I74" i="5" a="1"/>
  <c r="I74" i="5" s="1"/>
  <c r="G74" i="5" a="1"/>
  <c r="G74" i="5" s="1"/>
  <c r="E74" i="5" a="1"/>
  <c r="E74" i="5" s="1"/>
  <c r="W73" i="5" a="1"/>
  <c r="W73" i="5" s="1"/>
  <c r="U73" i="5" a="1"/>
  <c r="U73" i="5" s="1"/>
  <c r="S73" i="5" a="1"/>
  <c r="S73" i="5" s="1"/>
  <c r="Q73" i="5" a="1"/>
  <c r="Q73" i="5" s="1"/>
  <c r="O73" i="5" a="1"/>
  <c r="O73" i="5" s="1"/>
  <c r="M73" i="5" a="1"/>
  <c r="M73" i="5" s="1"/>
  <c r="K73" i="5" a="1"/>
  <c r="K73" i="5" s="1"/>
  <c r="I73" i="5" a="1"/>
  <c r="I73" i="5" s="1"/>
  <c r="G73" i="5" a="1"/>
  <c r="G73" i="5" s="1"/>
  <c r="E73" i="5" a="1"/>
  <c r="E73" i="5" s="1"/>
  <c r="W72" i="5" a="1"/>
  <c r="W72" i="5" s="1"/>
  <c r="U72" i="5" a="1"/>
  <c r="U72" i="5" s="1"/>
  <c r="S72" i="5" a="1"/>
  <c r="S72" i="5" s="1"/>
  <c r="Q72" i="5" a="1"/>
  <c r="Q72" i="5" s="1"/>
  <c r="O72" i="5" a="1"/>
  <c r="O72" i="5" s="1"/>
  <c r="M72" i="5" a="1"/>
  <c r="M72" i="5" s="1"/>
  <c r="K72" i="5" a="1"/>
  <c r="K72" i="5" s="1"/>
  <c r="I72" i="5" a="1"/>
  <c r="I72" i="5" s="1"/>
  <c r="G72" i="5" a="1"/>
  <c r="G72" i="5" s="1"/>
  <c r="E72" i="5" a="1"/>
  <c r="E72" i="5" s="1"/>
  <c r="W71" i="5" a="1"/>
  <c r="W71" i="5" s="1"/>
  <c r="U71" i="5" a="1"/>
  <c r="U71" i="5" s="1"/>
  <c r="S71" i="5" a="1"/>
  <c r="S71" i="5" s="1"/>
  <c r="Q71" i="5" a="1"/>
  <c r="Q71" i="5" s="1"/>
  <c r="O71" i="5" a="1"/>
  <c r="O71" i="5" s="1"/>
  <c r="M71" i="5" a="1"/>
  <c r="M71" i="5" s="1"/>
  <c r="K71" i="5" a="1"/>
  <c r="K71" i="5" s="1"/>
  <c r="I71" i="5" a="1"/>
  <c r="I71" i="5" s="1"/>
  <c r="G71" i="5" a="1"/>
  <c r="G71" i="5" s="1"/>
  <c r="E71" i="5" a="1"/>
  <c r="E71" i="5" s="1"/>
  <c r="W70" i="5" a="1"/>
  <c r="W70" i="5" s="1"/>
  <c r="U70" i="5" a="1"/>
  <c r="U70" i="5" s="1"/>
  <c r="S70" i="5" a="1"/>
  <c r="S70" i="5" s="1"/>
  <c r="Q70" i="5" a="1"/>
  <c r="Q70" i="5" s="1"/>
  <c r="O70" i="5" a="1"/>
  <c r="O70" i="5" s="1"/>
  <c r="M70" i="5" a="1"/>
  <c r="M70" i="5" s="1"/>
  <c r="K70" i="5" a="1"/>
  <c r="K70" i="5" s="1"/>
  <c r="I70" i="5" a="1"/>
  <c r="I70" i="5" s="1"/>
  <c r="G70" i="5" a="1"/>
  <c r="G70" i="5" s="1"/>
  <c r="E70" i="5" a="1"/>
  <c r="E70" i="5" s="1"/>
  <c r="W69" i="5" a="1"/>
  <c r="W69" i="5" s="1"/>
  <c r="U69" i="5" a="1"/>
  <c r="U69" i="5" s="1"/>
  <c r="S69" i="5" a="1"/>
  <c r="S69" i="5" s="1"/>
  <c r="Q69" i="5" a="1"/>
  <c r="Q69" i="5" s="1"/>
  <c r="O69" i="5" a="1"/>
  <c r="O69" i="5" s="1"/>
  <c r="M69" i="5" a="1"/>
  <c r="M69" i="5" s="1"/>
  <c r="K69" i="5" a="1"/>
  <c r="K69" i="5" s="1"/>
  <c r="I69" i="5" a="1"/>
  <c r="I69" i="5" s="1"/>
  <c r="G69" i="5" a="1"/>
  <c r="G69" i="5" s="1"/>
  <c r="E69" i="5" a="1"/>
  <c r="E69" i="5" s="1"/>
  <c r="W68" i="5" a="1"/>
  <c r="W68" i="5" s="1"/>
  <c r="U68" i="5" a="1"/>
  <c r="U68" i="5" s="1"/>
  <c r="S68" i="5" a="1"/>
  <c r="S68" i="5" s="1"/>
  <c r="Q68" i="5" a="1"/>
  <c r="Q68" i="5" s="1"/>
  <c r="O68" i="5" a="1"/>
  <c r="O68" i="5" s="1"/>
  <c r="M68" i="5" a="1"/>
  <c r="M68" i="5" s="1"/>
  <c r="K68" i="5" a="1"/>
  <c r="K68" i="5" s="1"/>
  <c r="I68" i="5" a="1"/>
  <c r="I68" i="5" s="1"/>
  <c r="G68" i="5" a="1"/>
  <c r="G68" i="5" s="1"/>
  <c r="E68" i="5" a="1"/>
  <c r="E68" i="5" s="1"/>
  <c r="W67" i="5" a="1"/>
  <c r="W67" i="5" s="1"/>
  <c r="U67" i="5" a="1"/>
  <c r="U67" i="5" s="1"/>
  <c r="S67" i="5" a="1"/>
  <c r="S67" i="5" s="1"/>
  <c r="Q67" i="5" a="1"/>
  <c r="Q67" i="5" s="1"/>
  <c r="O67" i="5" a="1"/>
  <c r="O67" i="5" s="1"/>
  <c r="M67" i="5" a="1"/>
  <c r="M67" i="5" s="1"/>
  <c r="K67" i="5" a="1"/>
  <c r="K67" i="5" s="1"/>
  <c r="I67" i="5" a="1"/>
  <c r="I67" i="5" s="1"/>
  <c r="G67" i="5" a="1"/>
  <c r="G67" i="5" s="1"/>
  <c r="E67" i="5" a="1"/>
  <c r="E67" i="5" s="1"/>
  <c r="W66" i="5" a="1"/>
  <c r="W66" i="5" s="1"/>
  <c r="U66" i="5" a="1"/>
  <c r="U66" i="5" s="1"/>
  <c r="S66" i="5" a="1"/>
  <c r="S66" i="5" s="1"/>
  <c r="Q66" i="5" a="1"/>
  <c r="Q66" i="5" s="1"/>
  <c r="O66" i="5" a="1"/>
  <c r="O66" i="5" s="1"/>
  <c r="M66" i="5" a="1"/>
  <c r="M66" i="5" s="1"/>
  <c r="K66" i="5" a="1"/>
  <c r="K66" i="5" s="1"/>
  <c r="I66" i="5" a="1"/>
  <c r="I66" i="5" s="1"/>
  <c r="G66" i="5" a="1"/>
  <c r="G66" i="5" s="1"/>
  <c r="E66" i="5" a="1"/>
  <c r="E66" i="5" s="1"/>
  <c r="W65" i="5" a="1"/>
  <c r="W65" i="5" s="1"/>
  <c r="U65" i="5" a="1"/>
  <c r="U65" i="5" s="1"/>
  <c r="S65" i="5" a="1"/>
  <c r="S65" i="5" s="1"/>
  <c r="Q65" i="5" a="1"/>
  <c r="Q65" i="5" s="1"/>
  <c r="O65" i="5" a="1"/>
  <c r="O65" i="5" s="1"/>
  <c r="M65" i="5" a="1"/>
  <c r="M65" i="5" s="1"/>
  <c r="K65" i="5" a="1"/>
  <c r="K65" i="5" s="1"/>
  <c r="I65" i="5" a="1"/>
  <c r="I65" i="5" s="1"/>
  <c r="G65" i="5" a="1"/>
  <c r="G65" i="5" s="1"/>
  <c r="E65" i="5" a="1"/>
  <c r="E65" i="5" s="1"/>
  <c r="W64" i="5" a="1"/>
  <c r="W64" i="5" s="1"/>
  <c r="U64" i="5" a="1"/>
  <c r="U64" i="5" s="1"/>
  <c r="S64" i="5" a="1"/>
  <c r="S64" i="5" s="1"/>
  <c r="Q64" i="5" a="1"/>
  <c r="Q64" i="5" s="1"/>
  <c r="O64" i="5" a="1"/>
  <c r="O64" i="5" s="1"/>
  <c r="M64" i="5" a="1"/>
  <c r="M64" i="5" s="1"/>
  <c r="K64" i="5" a="1"/>
  <c r="K64" i="5" s="1"/>
  <c r="I64" i="5" a="1"/>
  <c r="I64" i="5" s="1"/>
  <c r="G64" i="5" a="1"/>
  <c r="G64" i="5" s="1"/>
  <c r="E64" i="5" a="1"/>
  <c r="E64" i="5" s="1"/>
  <c r="W63" i="5" a="1"/>
  <c r="W63" i="5" s="1"/>
  <c r="U63" i="5" a="1"/>
  <c r="U63" i="5" s="1"/>
  <c r="S63" i="5" a="1"/>
  <c r="S63" i="5" s="1"/>
  <c r="Q63" i="5" a="1"/>
  <c r="Q63" i="5" s="1"/>
  <c r="O63" i="5" a="1"/>
  <c r="O63" i="5" s="1"/>
  <c r="M63" i="5" a="1"/>
  <c r="M63" i="5" s="1"/>
  <c r="K63" i="5" a="1"/>
  <c r="K63" i="5" s="1"/>
  <c r="I63" i="5" a="1"/>
  <c r="I63" i="5" s="1"/>
  <c r="G63" i="5" a="1"/>
  <c r="G63" i="5" s="1"/>
  <c r="E63" i="5" a="1"/>
  <c r="E63" i="5" s="1"/>
  <c r="W62" i="5" a="1"/>
  <c r="W62" i="5" s="1"/>
  <c r="U62" i="5" a="1"/>
  <c r="U62" i="5" s="1"/>
  <c r="S62" i="5" a="1"/>
  <c r="S62" i="5" s="1"/>
  <c r="Q62" i="5" a="1"/>
  <c r="Q62" i="5" s="1"/>
  <c r="O62" i="5" a="1"/>
  <c r="O62" i="5" s="1"/>
  <c r="M62" i="5" a="1"/>
  <c r="M62" i="5" s="1"/>
  <c r="K62" i="5" a="1"/>
  <c r="K62" i="5" s="1"/>
  <c r="I62" i="5" a="1"/>
  <c r="I62" i="5" s="1"/>
  <c r="G62" i="5" a="1"/>
  <c r="G62" i="5" s="1"/>
  <c r="E62" i="5" a="1"/>
  <c r="E62" i="5" s="1"/>
  <c r="W61" i="5" a="1"/>
  <c r="W61" i="5" s="1"/>
  <c r="U61" i="5" a="1"/>
  <c r="U61" i="5" s="1"/>
  <c r="S61" i="5" a="1"/>
  <c r="S61" i="5" s="1"/>
  <c r="Q61" i="5" a="1"/>
  <c r="Q61" i="5" s="1"/>
  <c r="O61" i="5" a="1"/>
  <c r="O61" i="5" s="1"/>
  <c r="M61" i="5" a="1"/>
  <c r="M61" i="5" s="1"/>
  <c r="K61" i="5" a="1"/>
  <c r="K61" i="5" s="1"/>
  <c r="I61" i="5" a="1"/>
  <c r="I61" i="5" s="1"/>
  <c r="G61" i="5" a="1"/>
  <c r="G61" i="5" s="1"/>
  <c r="E61" i="5" a="1"/>
  <c r="E61" i="5" s="1"/>
  <c r="W60" i="5" a="1"/>
  <c r="W60" i="5" s="1"/>
  <c r="U60" i="5" a="1"/>
  <c r="U60" i="5" s="1"/>
  <c r="S60" i="5" a="1"/>
  <c r="S60" i="5" s="1"/>
  <c r="Q60" i="5" a="1"/>
  <c r="Q60" i="5" s="1"/>
  <c r="O60" i="5" a="1"/>
  <c r="O60" i="5" s="1"/>
  <c r="M60" i="5" a="1"/>
  <c r="M60" i="5" s="1"/>
  <c r="K60" i="5" a="1"/>
  <c r="K60" i="5" s="1"/>
  <c r="I60" i="5" a="1"/>
  <c r="I60" i="5" s="1"/>
  <c r="G60" i="5" a="1"/>
  <c r="G60" i="5" s="1"/>
  <c r="E60" i="5" a="1"/>
  <c r="E60" i="5" s="1"/>
  <c r="W59" i="5" a="1"/>
  <c r="W59" i="5" s="1"/>
  <c r="U59" i="5" a="1"/>
  <c r="U59" i="5" s="1"/>
  <c r="S59" i="5" a="1"/>
  <c r="S59" i="5" s="1"/>
  <c r="Q59" i="5" a="1"/>
  <c r="Q59" i="5" s="1"/>
  <c r="O59" i="5" a="1"/>
  <c r="O59" i="5" s="1"/>
  <c r="M59" i="5" a="1"/>
  <c r="M59" i="5" s="1"/>
  <c r="K59" i="5" a="1"/>
  <c r="K59" i="5" s="1"/>
  <c r="I59" i="5" a="1"/>
  <c r="I59" i="5" s="1"/>
  <c r="G59" i="5" a="1"/>
  <c r="G59" i="5" s="1"/>
  <c r="E59" i="5" a="1"/>
  <c r="E59" i="5" s="1"/>
  <c r="W58" i="5" a="1"/>
  <c r="W58" i="5" s="1"/>
  <c r="U58" i="5" a="1"/>
  <c r="U58" i="5" s="1"/>
  <c r="S58" i="5" a="1"/>
  <c r="S58" i="5" s="1"/>
  <c r="Q58" i="5" a="1"/>
  <c r="Q58" i="5" s="1"/>
  <c r="O58" i="5" a="1"/>
  <c r="O58" i="5" s="1"/>
  <c r="M58" i="5" a="1"/>
  <c r="M58" i="5" s="1"/>
  <c r="K58" i="5" a="1"/>
  <c r="K58" i="5" s="1"/>
  <c r="I58" i="5" a="1"/>
  <c r="I58" i="5" s="1"/>
  <c r="G58" i="5" a="1"/>
  <c r="G58" i="5" s="1"/>
  <c r="E58" i="5" a="1"/>
  <c r="E58" i="5" s="1"/>
  <c r="W57" i="5" a="1"/>
  <c r="W57" i="5" s="1"/>
  <c r="U57" i="5" a="1"/>
  <c r="U57" i="5" s="1"/>
  <c r="S57" i="5" a="1"/>
  <c r="S57" i="5" s="1"/>
  <c r="Q57" i="5" a="1"/>
  <c r="Q57" i="5" s="1"/>
  <c r="O57" i="5" a="1"/>
  <c r="O57" i="5" s="1"/>
  <c r="M57" i="5" a="1"/>
  <c r="M57" i="5" s="1"/>
  <c r="K57" i="5" a="1"/>
  <c r="K57" i="5" s="1"/>
  <c r="I57" i="5" a="1"/>
  <c r="I57" i="5" s="1"/>
  <c r="G57" i="5" a="1"/>
  <c r="G57" i="5" s="1"/>
  <c r="E57" i="5" a="1"/>
  <c r="E57" i="5" s="1"/>
  <c r="W56" i="5" a="1"/>
  <c r="W56" i="5" s="1"/>
  <c r="U56" i="5" a="1"/>
  <c r="U56" i="5" s="1"/>
  <c r="S56" i="5" a="1"/>
  <c r="S56" i="5" s="1"/>
  <c r="Q56" i="5" a="1"/>
  <c r="Q56" i="5" s="1"/>
  <c r="O56" i="5" a="1"/>
  <c r="O56" i="5" s="1"/>
  <c r="M56" i="5" a="1"/>
  <c r="M56" i="5" s="1"/>
  <c r="K56" i="5" a="1"/>
  <c r="K56" i="5" s="1"/>
  <c r="I56" i="5" a="1"/>
  <c r="I56" i="5" s="1"/>
  <c r="G56" i="5" a="1"/>
  <c r="G56" i="5" s="1"/>
  <c r="E56" i="5" a="1"/>
  <c r="E56" i="5" s="1"/>
  <c r="AI55" i="5"/>
  <c r="AF55" i="5"/>
  <c r="AC55" i="5"/>
  <c r="Z55" i="5"/>
  <c r="W55" i="5" a="1"/>
  <c r="W55" i="5" s="1"/>
  <c r="U55" i="5" a="1"/>
  <c r="U55" i="5" s="1"/>
  <c r="S55" i="5" a="1"/>
  <c r="S55" i="5" s="1"/>
  <c r="Q55" i="5" a="1"/>
  <c r="Q55" i="5" s="1"/>
  <c r="O55" i="5" a="1"/>
  <c r="O55" i="5" s="1"/>
  <c r="M55" i="5" a="1"/>
  <c r="M55" i="5" s="1"/>
  <c r="K55" i="5" a="1"/>
  <c r="K55" i="5" s="1"/>
  <c r="I55" i="5" a="1"/>
  <c r="I55" i="5" s="1"/>
  <c r="G55" i="5" a="1"/>
  <c r="G55" i="5" s="1"/>
  <c r="E55" i="5" a="1"/>
  <c r="E55" i="5" s="1"/>
  <c r="AI54" i="5"/>
  <c r="AF54" i="5"/>
  <c r="AC54" i="5"/>
  <c r="Z54" i="5"/>
  <c r="W54" i="5" a="1"/>
  <c r="W54" i="5" s="1"/>
  <c r="U54" i="5" a="1"/>
  <c r="U54" i="5" s="1"/>
  <c r="S54" i="5" a="1"/>
  <c r="S54" i="5" s="1"/>
  <c r="Q54" i="5" a="1"/>
  <c r="Q54" i="5" s="1"/>
  <c r="O54" i="5" a="1"/>
  <c r="O54" i="5" s="1"/>
  <c r="M54" i="5" a="1"/>
  <c r="M54" i="5" s="1"/>
  <c r="K54" i="5" a="1"/>
  <c r="K54" i="5" s="1"/>
  <c r="I54" i="5" a="1"/>
  <c r="I54" i="5" s="1"/>
  <c r="G54" i="5" a="1"/>
  <c r="G54" i="5" s="1"/>
  <c r="E54" i="5" a="1"/>
  <c r="E54" i="5" s="1"/>
  <c r="AI53" i="5"/>
  <c r="AF53" i="5"/>
  <c r="AC53" i="5"/>
  <c r="Z53" i="5"/>
  <c r="W53" i="5" a="1"/>
  <c r="W53" i="5" s="1"/>
  <c r="U53" i="5" a="1"/>
  <c r="U53" i="5" s="1"/>
  <c r="S53" i="5" a="1"/>
  <c r="S53" i="5" s="1"/>
  <c r="Q53" i="5" a="1"/>
  <c r="Q53" i="5" s="1"/>
  <c r="O53" i="5" a="1"/>
  <c r="O53" i="5" s="1"/>
  <c r="M53" i="5" a="1"/>
  <c r="M53" i="5" s="1"/>
  <c r="K53" i="5" a="1"/>
  <c r="K53" i="5" s="1"/>
  <c r="I53" i="5" a="1"/>
  <c r="I53" i="5" s="1"/>
  <c r="G53" i="5" a="1"/>
  <c r="G53" i="5" s="1"/>
  <c r="E53" i="5" a="1"/>
  <c r="E53" i="5" s="1"/>
  <c r="AI52" i="5"/>
  <c r="AF52" i="5"/>
  <c r="AC52" i="5"/>
  <c r="Z52" i="5"/>
  <c r="W52" i="5" a="1"/>
  <c r="W52" i="5" s="1"/>
  <c r="U52" i="5" a="1"/>
  <c r="U52" i="5" s="1"/>
  <c r="S52" i="5" a="1"/>
  <c r="S52" i="5" s="1"/>
  <c r="Q52" i="5" a="1"/>
  <c r="Q52" i="5" s="1"/>
  <c r="O52" i="5" a="1"/>
  <c r="O52" i="5" s="1"/>
  <c r="M52" i="5" a="1"/>
  <c r="M52" i="5" s="1"/>
  <c r="K52" i="5" a="1"/>
  <c r="K52" i="5" s="1"/>
  <c r="I52" i="5" a="1"/>
  <c r="I52" i="5" s="1"/>
  <c r="G52" i="5" a="1"/>
  <c r="G52" i="5" s="1"/>
  <c r="E52" i="5" a="1"/>
  <c r="E52" i="5" s="1"/>
  <c r="AI51" i="5"/>
  <c r="AF51" i="5"/>
  <c r="AC51" i="5"/>
  <c r="Z51" i="5"/>
  <c r="W51" i="5" a="1"/>
  <c r="W51" i="5" s="1"/>
  <c r="U51" i="5" a="1"/>
  <c r="U51" i="5" s="1"/>
  <c r="S51" i="5" a="1"/>
  <c r="S51" i="5" s="1"/>
  <c r="Q51" i="5" a="1"/>
  <c r="Q51" i="5" s="1"/>
  <c r="O51" i="5" a="1"/>
  <c r="O51" i="5" s="1"/>
  <c r="M51" i="5" a="1"/>
  <c r="M51" i="5" s="1"/>
  <c r="K51" i="5" a="1"/>
  <c r="K51" i="5" s="1"/>
  <c r="I51" i="5" a="1"/>
  <c r="I51" i="5" s="1"/>
  <c r="G51" i="5" a="1"/>
  <c r="G51" i="5" s="1"/>
  <c r="E51" i="5" a="1"/>
  <c r="E51" i="5" s="1"/>
  <c r="AI50" i="5"/>
  <c r="AF50" i="5"/>
  <c r="AC50" i="5"/>
  <c r="Z50" i="5"/>
  <c r="W50" i="5" a="1"/>
  <c r="W50" i="5" s="1"/>
  <c r="U50" i="5" a="1"/>
  <c r="U50" i="5" s="1"/>
  <c r="S50" i="5" a="1"/>
  <c r="S50" i="5" s="1"/>
  <c r="Q50" i="5" a="1"/>
  <c r="Q50" i="5" s="1"/>
  <c r="O50" i="5" a="1"/>
  <c r="O50" i="5" s="1"/>
  <c r="M50" i="5" a="1"/>
  <c r="M50" i="5" s="1"/>
  <c r="K50" i="5" a="1"/>
  <c r="K50" i="5" s="1"/>
  <c r="I50" i="5" a="1"/>
  <c r="I50" i="5" s="1"/>
  <c r="G50" i="5" a="1"/>
  <c r="G50" i="5" s="1"/>
  <c r="E50" i="5" a="1"/>
  <c r="E50" i="5" s="1"/>
  <c r="AI49" i="5"/>
  <c r="AF49" i="5"/>
  <c r="AC49" i="5"/>
  <c r="Z49" i="5"/>
  <c r="W49" i="5" a="1"/>
  <c r="W49" i="5" s="1"/>
  <c r="U49" i="5" a="1"/>
  <c r="U49" i="5" s="1"/>
  <c r="S49" i="5" a="1"/>
  <c r="S49" i="5" s="1"/>
  <c r="Q49" i="5" a="1"/>
  <c r="Q49" i="5" s="1"/>
  <c r="O49" i="5" a="1"/>
  <c r="O49" i="5" s="1"/>
  <c r="M49" i="5" a="1"/>
  <c r="M49" i="5" s="1"/>
  <c r="K49" i="5" a="1"/>
  <c r="K49" i="5" s="1"/>
  <c r="I49" i="5" a="1"/>
  <c r="I49" i="5" s="1"/>
  <c r="G49" i="5" a="1"/>
  <c r="G49" i="5" s="1"/>
  <c r="E49" i="5" a="1"/>
  <c r="E49" i="5" s="1"/>
  <c r="AI48" i="5"/>
  <c r="AF48" i="5"/>
  <c r="AC48" i="5"/>
  <c r="Z48" i="5"/>
  <c r="W48" i="5" a="1"/>
  <c r="W48" i="5" s="1"/>
  <c r="U48" i="5" a="1"/>
  <c r="U48" i="5" s="1"/>
  <c r="S48" i="5" a="1"/>
  <c r="S48" i="5" s="1"/>
  <c r="Q48" i="5" a="1"/>
  <c r="Q48" i="5" s="1"/>
  <c r="O48" i="5" a="1"/>
  <c r="O48" i="5" s="1"/>
  <c r="M48" i="5" a="1"/>
  <c r="M48" i="5" s="1"/>
  <c r="K48" i="5" a="1"/>
  <c r="K48" i="5" s="1"/>
  <c r="I48" i="5" a="1"/>
  <c r="I48" i="5" s="1"/>
  <c r="G48" i="5" a="1"/>
  <c r="G48" i="5" s="1"/>
  <c r="E48" i="5" a="1"/>
  <c r="E48" i="5" s="1"/>
  <c r="AI47" i="5"/>
  <c r="AF47" i="5"/>
  <c r="AC47" i="5"/>
  <c r="Z47" i="5"/>
  <c r="W47" i="5" a="1"/>
  <c r="W47" i="5" s="1"/>
  <c r="U47" i="5" a="1"/>
  <c r="U47" i="5" s="1"/>
  <c r="S47" i="5" a="1"/>
  <c r="S47" i="5" s="1"/>
  <c r="Q47" i="5" a="1"/>
  <c r="Q47" i="5" s="1"/>
  <c r="O47" i="5" a="1"/>
  <c r="O47" i="5" s="1"/>
  <c r="M47" i="5" a="1"/>
  <c r="M47" i="5" s="1"/>
  <c r="K47" i="5" a="1"/>
  <c r="K47" i="5" s="1"/>
  <c r="I47" i="5" a="1"/>
  <c r="I47" i="5" s="1"/>
  <c r="G47" i="5" a="1"/>
  <c r="G47" i="5" s="1"/>
  <c r="E47" i="5" a="1"/>
  <c r="E47" i="5" s="1"/>
  <c r="W46" i="5" a="1"/>
  <c r="W46" i="5" s="1"/>
  <c r="U46" i="5" a="1"/>
  <c r="U46" i="5" s="1"/>
  <c r="S46" i="5" a="1"/>
  <c r="S46" i="5" s="1"/>
  <c r="Q46" i="5" a="1"/>
  <c r="Q46" i="5" s="1"/>
  <c r="O46" i="5" a="1"/>
  <c r="O46" i="5" s="1"/>
  <c r="M46" i="5" a="1"/>
  <c r="M46" i="5" s="1"/>
  <c r="K46" i="5" a="1"/>
  <c r="K46" i="5" s="1"/>
  <c r="I46" i="5" a="1"/>
  <c r="I46" i="5" s="1"/>
  <c r="G46" i="5" a="1"/>
  <c r="G46" i="5" s="1"/>
  <c r="E46" i="5" a="1"/>
  <c r="E46" i="5" s="1"/>
  <c r="AI45" i="5"/>
  <c r="AF45" i="5"/>
  <c r="AC45" i="5"/>
  <c r="Z45" i="5"/>
  <c r="W45" i="5" a="1"/>
  <c r="W45" i="5" s="1"/>
  <c r="U45" i="5" a="1"/>
  <c r="U45" i="5" s="1"/>
  <c r="S45" i="5" a="1"/>
  <c r="S45" i="5" s="1"/>
  <c r="Q45" i="5" a="1"/>
  <c r="Q45" i="5" s="1"/>
  <c r="O45" i="5" a="1"/>
  <c r="O45" i="5" s="1"/>
  <c r="M45" i="5" a="1"/>
  <c r="M45" i="5" s="1"/>
  <c r="K45" i="5" a="1"/>
  <c r="K45" i="5" s="1"/>
  <c r="I45" i="5" a="1"/>
  <c r="I45" i="5" s="1"/>
  <c r="G45" i="5" a="1"/>
  <c r="G45" i="5" s="1"/>
  <c r="E45" i="5" a="1"/>
  <c r="E45" i="5" s="1"/>
  <c r="AI44" i="5"/>
  <c r="AF44" i="5"/>
  <c r="AC44" i="5"/>
  <c r="Z44" i="5"/>
  <c r="W44" i="5" a="1"/>
  <c r="W44" i="5" s="1"/>
  <c r="U44" i="5" a="1"/>
  <c r="U44" i="5" s="1"/>
  <c r="S44" i="5" a="1"/>
  <c r="S44" i="5" s="1"/>
  <c r="Q44" i="5" a="1"/>
  <c r="Q44" i="5" s="1"/>
  <c r="O44" i="5" a="1"/>
  <c r="O44" i="5" s="1"/>
  <c r="M44" i="5" a="1"/>
  <c r="M44" i="5" s="1"/>
  <c r="K44" i="5" a="1"/>
  <c r="K44" i="5" s="1"/>
  <c r="I44" i="5" a="1"/>
  <c r="I44" i="5" s="1"/>
  <c r="G44" i="5" a="1"/>
  <c r="G44" i="5" s="1"/>
  <c r="E44" i="5" a="1"/>
  <c r="E44" i="5" s="1"/>
  <c r="W43" i="5" a="1"/>
  <c r="W43" i="5" s="1"/>
  <c r="U43" i="5" a="1"/>
  <c r="U43" i="5" s="1"/>
  <c r="S43" i="5" a="1"/>
  <c r="S43" i="5" s="1"/>
  <c r="Q43" i="5" a="1"/>
  <c r="Q43" i="5" s="1"/>
  <c r="O43" i="5" a="1"/>
  <c r="O43" i="5" s="1"/>
  <c r="M43" i="5" a="1"/>
  <c r="M43" i="5" s="1"/>
  <c r="K43" i="5" a="1"/>
  <c r="K43" i="5" s="1"/>
  <c r="I43" i="5" a="1"/>
  <c r="I43" i="5" s="1"/>
  <c r="G43" i="5" a="1"/>
  <c r="G43" i="5" s="1"/>
  <c r="E43" i="5" a="1"/>
  <c r="E43" i="5" s="1"/>
  <c r="W42" i="5" a="1"/>
  <c r="W42" i="5" s="1"/>
  <c r="U42" i="5" a="1"/>
  <c r="U42" i="5" s="1"/>
  <c r="S42" i="5" a="1"/>
  <c r="S42" i="5" s="1"/>
  <c r="Q42" i="5" a="1"/>
  <c r="Q42" i="5" s="1"/>
  <c r="O42" i="5" a="1"/>
  <c r="O42" i="5" s="1"/>
  <c r="M42" i="5" a="1"/>
  <c r="M42" i="5" s="1"/>
  <c r="K42" i="5" a="1"/>
  <c r="K42" i="5" s="1"/>
  <c r="I42" i="5" a="1"/>
  <c r="I42" i="5" s="1"/>
  <c r="G42" i="5" a="1"/>
  <c r="G42" i="5" s="1"/>
  <c r="E42" i="5" a="1"/>
  <c r="E42" i="5" s="1"/>
  <c r="W40" i="5" a="1"/>
  <c r="W40" i="5" s="1"/>
  <c r="U40" i="5" a="1"/>
  <c r="U40" i="5" s="1"/>
  <c r="S40" i="5" a="1"/>
  <c r="S40" i="5" s="1"/>
  <c r="Q40" i="5" a="1"/>
  <c r="Q40" i="5" s="1"/>
  <c r="O40" i="5" a="1"/>
  <c r="O40" i="5" s="1"/>
  <c r="M40" i="5" a="1"/>
  <c r="M40" i="5" s="1"/>
  <c r="K40" i="5" a="1"/>
  <c r="K40" i="5" s="1"/>
  <c r="I40" i="5" a="1"/>
  <c r="I40" i="5" s="1"/>
  <c r="G40" i="5" a="1"/>
  <c r="G40" i="5" s="1"/>
  <c r="E40" i="5" a="1"/>
  <c r="E40" i="5" s="1"/>
  <c r="W39" i="5" a="1"/>
  <c r="W39" i="5" s="1"/>
  <c r="U39" i="5" a="1"/>
  <c r="U39" i="5" s="1"/>
  <c r="S39" i="5" a="1"/>
  <c r="S39" i="5" s="1"/>
  <c r="Q39" i="5" a="1"/>
  <c r="Q39" i="5" s="1"/>
  <c r="O39" i="5" a="1"/>
  <c r="O39" i="5" s="1"/>
  <c r="M39" i="5" a="1"/>
  <c r="M39" i="5" s="1"/>
  <c r="K39" i="5" a="1"/>
  <c r="K39" i="5" s="1"/>
  <c r="I39" i="5" a="1"/>
  <c r="I39" i="5" s="1"/>
  <c r="G39" i="5" a="1"/>
  <c r="G39" i="5" s="1"/>
  <c r="E39" i="5" a="1"/>
  <c r="E39" i="5" s="1"/>
  <c r="W38" i="5" a="1"/>
  <c r="W38" i="5" s="1"/>
  <c r="U38" i="5" a="1"/>
  <c r="U38" i="5" s="1"/>
  <c r="S38" i="5" a="1"/>
  <c r="S38" i="5" s="1"/>
  <c r="Q38" i="5" a="1"/>
  <c r="Q38" i="5" s="1"/>
  <c r="O38" i="5" a="1"/>
  <c r="O38" i="5" s="1"/>
  <c r="M38" i="5" a="1"/>
  <c r="M38" i="5" s="1"/>
  <c r="K38" i="5" a="1"/>
  <c r="K38" i="5" s="1"/>
  <c r="I38" i="5" a="1"/>
  <c r="I38" i="5" s="1"/>
  <c r="G38" i="5" a="1"/>
  <c r="G38" i="5" s="1"/>
  <c r="E38" i="5" a="1"/>
  <c r="E38" i="5" s="1"/>
  <c r="W37" i="5" a="1"/>
  <c r="W37" i="5" s="1"/>
  <c r="U37" i="5" a="1"/>
  <c r="U37" i="5" s="1"/>
  <c r="S37" i="5" a="1"/>
  <c r="S37" i="5" s="1"/>
  <c r="Q37" i="5" a="1"/>
  <c r="Q37" i="5" s="1"/>
  <c r="O37" i="5" a="1"/>
  <c r="O37" i="5" s="1"/>
  <c r="M37" i="5" a="1"/>
  <c r="M37" i="5" s="1"/>
  <c r="K37" i="5" a="1"/>
  <c r="K37" i="5" s="1"/>
  <c r="I37" i="5" a="1"/>
  <c r="I37" i="5" s="1"/>
  <c r="G37" i="5" a="1"/>
  <c r="G37" i="5" s="1"/>
  <c r="E37" i="5" a="1"/>
  <c r="E37" i="5" s="1"/>
  <c r="W36" i="5" a="1"/>
  <c r="W36" i="5" s="1"/>
  <c r="U36" i="5" a="1"/>
  <c r="U36" i="5" s="1"/>
  <c r="S36" i="5" a="1"/>
  <c r="S36" i="5" s="1"/>
  <c r="Q36" i="5" a="1"/>
  <c r="Q36" i="5" s="1"/>
  <c r="O36" i="5" a="1"/>
  <c r="O36" i="5" s="1"/>
  <c r="M36" i="5" a="1"/>
  <c r="M36" i="5" s="1"/>
  <c r="K36" i="5" a="1"/>
  <c r="K36" i="5" s="1"/>
  <c r="I36" i="5" a="1"/>
  <c r="I36" i="5" s="1"/>
  <c r="G36" i="5" a="1"/>
  <c r="G36" i="5" s="1"/>
  <c r="E36" i="5" a="1"/>
  <c r="E36" i="5" s="1"/>
  <c r="W35" i="5" a="1"/>
  <c r="W35" i="5" s="1"/>
  <c r="U35" i="5" a="1"/>
  <c r="U35" i="5" s="1"/>
  <c r="S35" i="5" a="1"/>
  <c r="S35" i="5" s="1"/>
  <c r="Q35" i="5" a="1"/>
  <c r="Q35" i="5" s="1"/>
  <c r="O35" i="5" a="1"/>
  <c r="O35" i="5" s="1"/>
  <c r="M35" i="5" a="1"/>
  <c r="M35" i="5" s="1"/>
  <c r="K35" i="5" a="1"/>
  <c r="K35" i="5" s="1"/>
  <c r="I35" i="5" a="1"/>
  <c r="I35" i="5" s="1"/>
  <c r="G35" i="5" a="1"/>
  <c r="G35" i="5" s="1"/>
  <c r="E35" i="5" a="1"/>
  <c r="E35" i="5" s="1"/>
  <c r="W34" i="5" a="1"/>
  <c r="W34" i="5" s="1"/>
  <c r="U34" i="5" a="1"/>
  <c r="U34" i="5" s="1"/>
  <c r="S34" i="5" a="1"/>
  <c r="S34" i="5" s="1"/>
  <c r="Q34" i="5" a="1"/>
  <c r="Q34" i="5" s="1"/>
  <c r="O34" i="5" a="1"/>
  <c r="O34" i="5" s="1"/>
  <c r="M34" i="5" a="1"/>
  <c r="M34" i="5" s="1"/>
  <c r="K34" i="5" a="1"/>
  <c r="K34" i="5" s="1"/>
  <c r="I34" i="5" a="1"/>
  <c r="I34" i="5" s="1"/>
  <c r="G34" i="5" a="1"/>
  <c r="G34" i="5" s="1"/>
  <c r="E34" i="5" a="1"/>
  <c r="E34" i="5" s="1"/>
  <c r="W33" i="5" a="1"/>
  <c r="W33" i="5" s="1"/>
  <c r="U33" i="5" a="1"/>
  <c r="U33" i="5" s="1"/>
  <c r="S33" i="5" a="1"/>
  <c r="S33" i="5" s="1"/>
  <c r="Q33" i="5" a="1"/>
  <c r="Q33" i="5" s="1"/>
  <c r="O33" i="5" a="1"/>
  <c r="O33" i="5" s="1"/>
  <c r="M33" i="5" a="1"/>
  <c r="M33" i="5" s="1"/>
  <c r="K33" i="5" a="1"/>
  <c r="K33" i="5" s="1"/>
  <c r="I33" i="5" a="1"/>
  <c r="I33" i="5" s="1"/>
  <c r="G33" i="5" a="1"/>
  <c r="G33" i="5" s="1"/>
  <c r="E33" i="5" a="1"/>
  <c r="E33" i="5" s="1"/>
  <c r="W32" i="5" a="1"/>
  <c r="W32" i="5" s="1"/>
  <c r="U32" i="5" a="1"/>
  <c r="U32" i="5" s="1"/>
  <c r="S32" i="5" a="1"/>
  <c r="S32" i="5" s="1"/>
  <c r="Q32" i="5" a="1"/>
  <c r="Q32" i="5" s="1"/>
  <c r="O32" i="5" a="1"/>
  <c r="O32" i="5" s="1"/>
  <c r="M32" i="5" a="1"/>
  <c r="M32" i="5" s="1"/>
  <c r="K32" i="5" a="1"/>
  <c r="K32" i="5" s="1"/>
  <c r="I32" i="5" a="1"/>
  <c r="I32" i="5" s="1"/>
  <c r="G32" i="5" a="1"/>
  <c r="G32" i="5" s="1"/>
  <c r="E32" i="5" a="1"/>
  <c r="E32" i="5" s="1"/>
  <c r="W31" i="5" a="1"/>
  <c r="W31" i="5" s="1"/>
  <c r="U31" i="5" a="1"/>
  <c r="U31" i="5" s="1"/>
  <c r="S31" i="5" a="1"/>
  <c r="S31" i="5" s="1"/>
  <c r="Q31" i="5" a="1"/>
  <c r="Q31" i="5" s="1"/>
  <c r="O31" i="5" a="1"/>
  <c r="O31" i="5" s="1"/>
  <c r="M31" i="5" a="1"/>
  <c r="M31" i="5" s="1"/>
  <c r="K31" i="5" a="1"/>
  <c r="K31" i="5" s="1"/>
  <c r="I31" i="5" a="1"/>
  <c r="I31" i="5" s="1"/>
  <c r="G31" i="5" a="1"/>
  <c r="G31" i="5" s="1"/>
  <c r="E31" i="5" a="1"/>
  <c r="E31" i="5" s="1"/>
  <c r="W30" i="5" a="1"/>
  <c r="W30" i="5" s="1"/>
  <c r="U30" i="5" a="1"/>
  <c r="U30" i="5" s="1"/>
  <c r="S30" i="5" a="1"/>
  <c r="S30" i="5" s="1"/>
  <c r="Q30" i="5" a="1"/>
  <c r="Q30" i="5" s="1"/>
  <c r="O30" i="5" a="1"/>
  <c r="O30" i="5" s="1"/>
  <c r="M30" i="5" a="1"/>
  <c r="M30" i="5" s="1"/>
  <c r="K30" i="5" a="1"/>
  <c r="K30" i="5" s="1"/>
  <c r="I30" i="5" a="1"/>
  <c r="I30" i="5" s="1"/>
  <c r="G30" i="5" a="1"/>
  <c r="G30" i="5" s="1"/>
  <c r="E30" i="5" a="1"/>
  <c r="E30" i="5" s="1"/>
  <c r="W29" i="5" a="1"/>
  <c r="W29" i="5" s="1"/>
  <c r="U29" i="5" a="1"/>
  <c r="U29" i="5" s="1"/>
  <c r="S29" i="5" a="1"/>
  <c r="S29" i="5" s="1"/>
  <c r="Q29" i="5" a="1"/>
  <c r="Q29" i="5" s="1"/>
  <c r="O29" i="5" a="1"/>
  <c r="O29" i="5" s="1"/>
  <c r="M29" i="5" a="1"/>
  <c r="M29" i="5" s="1"/>
  <c r="K29" i="5" a="1"/>
  <c r="K29" i="5" s="1"/>
  <c r="I29" i="5" a="1"/>
  <c r="I29" i="5" s="1"/>
  <c r="G29" i="5" a="1"/>
  <c r="G29" i="5" s="1"/>
  <c r="E29" i="5" a="1"/>
  <c r="E29" i="5" s="1"/>
  <c r="W28" i="5" a="1"/>
  <c r="W28" i="5" s="1"/>
  <c r="U28" i="5" a="1"/>
  <c r="U28" i="5" s="1"/>
  <c r="S28" i="5" a="1"/>
  <c r="S28" i="5" s="1"/>
  <c r="Q28" i="5" a="1"/>
  <c r="Q28" i="5" s="1"/>
  <c r="O28" i="5" a="1"/>
  <c r="O28" i="5" s="1"/>
  <c r="M28" i="5" a="1"/>
  <c r="M28" i="5" s="1"/>
  <c r="K28" i="5" a="1"/>
  <c r="K28" i="5" s="1"/>
  <c r="I28" i="5" a="1"/>
  <c r="I28" i="5" s="1"/>
  <c r="G28" i="5" a="1"/>
  <c r="G28" i="5" s="1"/>
  <c r="E28" i="5" a="1"/>
  <c r="E28" i="5" s="1"/>
  <c r="W27" i="5" a="1"/>
  <c r="W27" i="5" s="1"/>
  <c r="U27" i="5" a="1"/>
  <c r="U27" i="5" s="1"/>
  <c r="S27" i="5" a="1"/>
  <c r="S27" i="5" s="1"/>
  <c r="Q27" i="5" a="1"/>
  <c r="Q27" i="5" s="1"/>
  <c r="O27" i="5" a="1"/>
  <c r="O27" i="5" s="1"/>
  <c r="M27" i="5" a="1"/>
  <c r="M27" i="5" s="1"/>
  <c r="K27" i="5" a="1"/>
  <c r="K27" i="5" s="1"/>
  <c r="I27" i="5" a="1"/>
  <c r="I27" i="5" s="1"/>
  <c r="G27" i="5" a="1"/>
  <c r="G27" i="5" s="1"/>
  <c r="E27" i="5" a="1"/>
  <c r="E27" i="5" s="1"/>
  <c r="W26" i="5" a="1"/>
  <c r="W26" i="5" s="1"/>
  <c r="U26" i="5" a="1"/>
  <c r="U26" i="5" s="1"/>
  <c r="S26" i="5" a="1"/>
  <c r="S26" i="5" s="1"/>
  <c r="Q26" i="5" a="1"/>
  <c r="Q26" i="5" s="1"/>
  <c r="O26" i="5" a="1"/>
  <c r="O26" i="5" s="1"/>
  <c r="M26" i="5" a="1"/>
  <c r="M26" i="5" s="1"/>
  <c r="K26" i="5" a="1"/>
  <c r="K26" i="5" s="1"/>
  <c r="I26" i="5" a="1"/>
  <c r="I26" i="5" s="1"/>
  <c r="G26" i="5" a="1"/>
  <c r="G26" i="5" s="1"/>
  <c r="E26" i="5" a="1"/>
  <c r="E26" i="5" s="1"/>
  <c r="W25" i="5" a="1"/>
  <c r="W25" i="5" s="1"/>
  <c r="U25" i="5" a="1"/>
  <c r="U25" i="5" s="1"/>
  <c r="S25" i="5" a="1"/>
  <c r="S25" i="5" s="1"/>
  <c r="Q25" i="5" a="1"/>
  <c r="Q25" i="5" s="1"/>
  <c r="O25" i="5" a="1"/>
  <c r="O25" i="5" s="1"/>
  <c r="M25" i="5" a="1"/>
  <c r="M25" i="5" s="1"/>
  <c r="K25" i="5" a="1"/>
  <c r="K25" i="5" s="1"/>
  <c r="I25" i="5" a="1"/>
  <c r="I25" i="5" s="1"/>
  <c r="G25" i="5" a="1"/>
  <c r="G25" i="5" s="1"/>
  <c r="E25" i="5" a="1"/>
  <c r="E25" i="5" s="1"/>
  <c r="W23" i="5" a="1"/>
  <c r="W23" i="5" s="1"/>
  <c r="U23" i="5" a="1"/>
  <c r="U23" i="5" s="1"/>
  <c r="S23" i="5" a="1"/>
  <c r="S23" i="5" s="1"/>
  <c r="Q23" i="5" a="1"/>
  <c r="Q23" i="5" s="1"/>
  <c r="O23" i="5" a="1"/>
  <c r="O23" i="5" s="1"/>
  <c r="M23" i="5" a="1"/>
  <c r="M23" i="5" s="1"/>
  <c r="K23" i="5" a="1"/>
  <c r="K23" i="5" s="1"/>
  <c r="I23" i="5" a="1"/>
  <c r="I23" i="5" s="1"/>
  <c r="G23" i="5" a="1"/>
  <c r="G23" i="5" s="1"/>
  <c r="E23" i="5" a="1"/>
  <c r="E23" i="5" s="1"/>
  <c r="W22" i="5" a="1"/>
  <c r="W22" i="5" s="1"/>
  <c r="U22" i="5" a="1"/>
  <c r="U22" i="5" s="1"/>
  <c r="S22" i="5" a="1"/>
  <c r="S22" i="5" s="1"/>
  <c r="Q22" i="5" a="1"/>
  <c r="Q22" i="5" s="1"/>
  <c r="O22" i="5" a="1"/>
  <c r="O22" i="5" s="1"/>
  <c r="M22" i="5" a="1"/>
  <c r="M22" i="5" s="1"/>
  <c r="K22" i="5" a="1"/>
  <c r="K22" i="5" s="1"/>
  <c r="I22" i="5" a="1"/>
  <c r="I22" i="5" s="1"/>
  <c r="G22" i="5" a="1"/>
  <c r="G22" i="5" s="1"/>
  <c r="E22" i="5" a="1"/>
  <c r="E22" i="5" s="1"/>
  <c r="W21" i="5" a="1"/>
  <c r="W21" i="5" s="1"/>
  <c r="U21" i="5" a="1"/>
  <c r="U21" i="5" s="1"/>
  <c r="S21" i="5" a="1"/>
  <c r="S21" i="5" s="1"/>
  <c r="Q21" i="5" a="1"/>
  <c r="Q21" i="5" s="1"/>
  <c r="O21" i="5" a="1"/>
  <c r="O21" i="5" s="1"/>
  <c r="M21" i="5" a="1"/>
  <c r="M21" i="5" s="1"/>
  <c r="K21" i="5" a="1"/>
  <c r="K21" i="5" s="1"/>
  <c r="I21" i="5" a="1"/>
  <c r="I21" i="5" s="1"/>
  <c r="G21" i="5" a="1"/>
  <c r="G21" i="5" s="1"/>
  <c r="E21" i="5" a="1"/>
  <c r="E21" i="5" s="1"/>
  <c r="W20" i="5" a="1"/>
  <c r="W20" i="5" s="1"/>
  <c r="U20" i="5" a="1"/>
  <c r="U20" i="5" s="1"/>
  <c r="S20" i="5" a="1"/>
  <c r="S20" i="5" s="1"/>
  <c r="Q20" i="5" a="1"/>
  <c r="Q20" i="5" s="1"/>
  <c r="O20" i="5" a="1"/>
  <c r="O20" i="5" s="1"/>
  <c r="M20" i="5" a="1"/>
  <c r="M20" i="5" s="1"/>
  <c r="K20" i="5" a="1"/>
  <c r="K20" i="5" s="1"/>
  <c r="I20" i="5" a="1"/>
  <c r="I20" i="5" s="1"/>
  <c r="G20" i="5" a="1"/>
  <c r="G20" i="5" s="1"/>
  <c r="E20" i="5" a="1"/>
  <c r="E20" i="5" s="1"/>
  <c r="W19" i="5" a="1"/>
  <c r="W19" i="5" s="1"/>
  <c r="U19" i="5" a="1"/>
  <c r="U19" i="5" s="1"/>
  <c r="S19" i="5" a="1"/>
  <c r="S19" i="5" s="1"/>
  <c r="Q19" i="5" a="1"/>
  <c r="Q19" i="5" s="1"/>
  <c r="O19" i="5" a="1"/>
  <c r="O19" i="5" s="1"/>
  <c r="M19" i="5" a="1"/>
  <c r="M19" i="5" s="1"/>
  <c r="K19" i="5" a="1"/>
  <c r="K19" i="5" s="1"/>
  <c r="I19" i="5" a="1"/>
  <c r="I19" i="5" s="1"/>
  <c r="G19" i="5" a="1"/>
  <c r="G19" i="5" s="1"/>
  <c r="E19" i="5" a="1"/>
  <c r="E19" i="5" s="1"/>
  <c r="W18" i="5" a="1"/>
  <c r="W18" i="5" s="1"/>
  <c r="U18" i="5" a="1"/>
  <c r="U18" i="5" s="1"/>
  <c r="S18" i="5" a="1"/>
  <c r="S18" i="5" s="1"/>
  <c r="Q18" i="5" a="1"/>
  <c r="Q18" i="5" s="1"/>
  <c r="O18" i="5" a="1"/>
  <c r="O18" i="5" s="1"/>
  <c r="M18" i="5" a="1"/>
  <c r="M18" i="5" s="1"/>
  <c r="K18" i="5" a="1"/>
  <c r="K18" i="5" s="1"/>
  <c r="I18" i="5" a="1"/>
  <c r="I18" i="5" s="1"/>
  <c r="G18" i="5" a="1"/>
  <c r="G18" i="5" s="1"/>
  <c r="E18" i="5" a="1"/>
  <c r="E18" i="5" s="1"/>
  <c r="W17" i="5" a="1"/>
  <c r="W17" i="5" s="1"/>
  <c r="U17" i="5" a="1"/>
  <c r="U17" i="5" s="1"/>
  <c r="S17" i="5" a="1"/>
  <c r="S17" i="5" s="1"/>
  <c r="Q17" i="5" a="1"/>
  <c r="Q17" i="5" s="1"/>
  <c r="O17" i="5" a="1"/>
  <c r="O17" i="5" s="1"/>
  <c r="M17" i="5" a="1"/>
  <c r="M17" i="5" s="1"/>
  <c r="K17" i="5" a="1"/>
  <c r="K17" i="5" s="1"/>
  <c r="I17" i="5" a="1"/>
  <c r="I17" i="5" s="1"/>
  <c r="G17" i="5" a="1"/>
  <c r="G17" i="5" s="1"/>
  <c r="E17" i="5" a="1"/>
  <c r="E17" i="5" s="1"/>
  <c r="W16" i="5" a="1"/>
  <c r="W16" i="5" s="1"/>
  <c r="U16" i="5" a="1"/>
  <c r="U16" i="5" s="1"/>
  <c r="S16" i="5" a="1"/>
  <c r="S16" i="5" s="1"/>
  <c r="Q16" i="5" a="1"/>
  <c r="Q16" i="5" s="1"/>
  <c r="O16" i="5" a="1"/>
  <c r="O16" i="5" s="1"/>
  <c r="M16" i="5" a="1"/>
  <c r="M16" i="5" s="1"/>
  <c r="K16" i="5" a="1"/>
  <c r="K16" i="5" s="1"/>
  <c r="I16" i="5" a="1"/>
  <c r="I16" i="5" s="1"/>
  <c r="G16" i="5" a="1"/>
  <c r="G16" i="5" s="1"/>
  <c r="E16" i="5" a="1"/>
  <c r="E16" i="5" s="1"/>
  <c r="W15" i="5" a="1"/>
  <c r="W15" i="5" s="1"/>
  <c r="U15" i="5" a="1"/>
  <c r="U15" i="5" s="1"/>
  <c r="S15" i="5" a="1"/>
  <c r="S15" i="5" s="1"/>
  <c r="Q15" i="5" a="1"/>
  <c r="Q15" i="5" s="1"/>
  <c r="O15" i="5" a="1"/>
  <c r="O15" i="5" s="1"/>
  <c r="M15" i="5" a="1"/>
  <c r="M15" i="5" s="1"/>
  <c r="K15" i="5" a="1"/>
  <c r="K15" i="5" s="1"/>
  <c r="I15" i="5" a="1"/>
  <c r="I15" i="5" s="1"/>
  <c r="G15" i="5" a="1"/>
  <c r="G15" i="5" s="1"/>
  <c r="E15" i="5" a="1"/>
  <c r="E15" i="5" s="1"/>
  <c r="W14" i="5" a="1"/>
  <c r="W14" i="5" s="1"/>
  <c r="U14" i="5" a="1"/>
  <c r="U14" i="5" s="1"/>
  <c r="S14" i="5" a="1"/>
  <c r="S14" i="5" s="1"/>
  <c r="Q14" i="5" a="1"/>
  <c r="Q14" i="5" s="1"/>
  <c r="O14" i="5" a="1"/>
  <c r="O14" i="5" s="1"/>
  <c r="M14" i="5" a="1"/>
  <c r="M14" i="5" s="1"/>
  <c r="K14" i="5" a="1"/>
  <c r="K14" i="5" s="1"/>
  <c r="I14" i="5" a="1"/>
  <c r="I14" i="5" s="1"/>
  <c r="G14" i="5" a="1"/>
  <c r="G14" i="5" s="1"/>
  <c r="E14" i="5" a="1"/>
  <c r="E14" i="5" s="1"/>
  <c r="W12" i="5" a="1"/>
  <c r="W12" i="5" s="1"/>
  <c r="U12" i="5" a="1"/>
  <c r="U12" i="5" s="1"/>
  <c r="S12" i="5" a="1"/>
  <c r="S12" i="5" s="1"/>
  <c r="Q12" i="5" a="1"/>
  <c r="Q12" i="5" s="1"/>
  <c r="O12" i="5" a="1"/>
  <c r="O12" i="5" s="1"/>
  <c r="M12" i="5" a="1"/>
  <c r="M12" i="5" s="1"/>
  <c r="K12" i="5" a="1"/>
  <c r="K12" i="5" s="1"/>
  <c r="I12" i="5" a="1"/>
  <c r="I12" i="5" s="1"/>
  <c r="G12" i="5" a="1"/>
  <c r="G12" i="5" s="1"/>
  <c r="E12" i="5" a="1"/>
  <c r="E12" i="5" s="1"/>
  <c r="W11" i="5" a="1"/>
  <c r="W11" i="5" s="1"/>
  <c r="U11" i="5" a="1"/>
  <c r="U11" i="5" s="1"/>
  <c r="S11" i="5" a="1"/>
  <c r="S11" i="5" s="1"/>
  <c r="Q11" i="5" a="1"/>
  <c r="Q11" i="5" s="1"/>
  <c r="O11" i="5" a="1"/>
  <c r="O11" i="5" s="1"/>
  <c r="M11" i="5" a="1"/>
  <c r="M11" i="5" s="1"/>
  <c r="K11" i="5" a="1"/>
  <c r="K11" i="5" s="1"/>
  <c r="I11" i="5" a="1"/>
  <c r="I11" i="5" s="1"/>
  <c r="G11" i="5" a="1"/>
  <c r="G11" i="5" s="1"/>
  <c r="E11" i="5" a="1"/>
  <c r="E11" i="5" s="1"/>
  <c r="W10" i="5" a="1"/>
  <c r="W10" i="5" s="1"/>
  <c r="U10" i="5" a="1"/>
  <c r="U10" i="5" s="1"/>
  <c r="S10" i="5" a="1"/>
  <c r="S10" i="5" s="1"/>
  <c r="Q10" i="5" a="1"/>
  <c r="Q10" i="5" s="1"/>
  <c r="O10" i="5" a="1"/>
  <c r="O10" i="5" s="1"/>
  <c r="M10" i="5" a="1"/>
  <c r="M10" i="5" s="1"/>
  <c r="K10" i="5" a="1"/>
  <c r="K10" i="5" s="1"/>
  <c r="I10" i="5" a="1"/>
  <c r="I10" i="5" s="1"/>
  <c r="G10" i="5" a="1"/>
  <c r="G10" i="5" s="1"/>
  <c r="E10" i="5" a="1"/>
  <c r="E10" i="5" s="1"/>
  <c r="W9" i="5" a="1"/>
  <c r="W9" i="5" s="1"/>
  <c r="U9" i="5" a="1"/>
  <c r="U9" i="5" s="1"/>
  <c r="S9" i="5" a="1"/>
  <c r="S9" i="5" s="1"/>
  <c r="Q9" i="5" a="1"/>
  <c r="Q9" i="5" s="1"/>
  <c r="O9" i="5" a="1"/>
  <c r="O9" i="5" s="1"/>
  <c r="M9" i="5" a="1"/>
  <c r="M9" i="5" s="1"/>
  <c r="K9" i="5" a="1"/>
  <c r="K9" i="5" s="1"/>
  <c r="I9" i="5" a="1"/>
  <c r="I9" i="5" s="1"/>
  <c r="G9" i="5" a="1"/>
  <c r="G9" i="5" s="1"/>
  <c r="E9" i="5" a="1"/>
  <c r="E9" i="5" s="1"/>
  <c r="W8" i="5" a="1"/>
  <c r="W8" i="5" s="1"/>
  <c r="U8" i="5" a="1"/>
  <c r="U8" i="5" s="1"/>
  <c r="S8" i="5" a="1"/>
  <c r="S8" i="5" s="1"/>
  <c r="Q8" i="5" a="1"/>
  <c r="Q8" i="5" s="1"/>
  <c r="O8" i="5" a="1"/>
  <c r="O8" i="5" s="1"/>
  <c r="M8" i="5" a="1"/>
  <c r="M8" i="5" s="1"/>
  <c r="K8" i="5" a="1"/>
  <c r="K8" i="5" s="1"/>
  <c r="I8" i="5" a="1"/>
  <c r="I8" i="5" s="1"/>
  <c r="G8" i="5" a="1"/>
  <c r="G8" i="5" s="1"/>
  <c r="E8" i="5" a="1"/>
  <c r="E8" i="5" s="1"/>
  <c r="W7" i="5" a="1"/>
  <c r="W7" i="5" s="1"/>
  <c r="U7" i="5" a="1"/>
  <c r="U7" i="5" s="1"/>
  <c r="S7" i="5" a="1"/>
  <c r="S7" i="5" s="1"/>
  <c r="Q7" i="5" a="1"/>
  <c r="Q7" i="5" s="1"/>
  <c r="O7" i="5" a="1"/>
  <c r="O7" i="5" s="1"/>
  <c r="M7" i="5" a="1"/>
  <c r="M7" i="5" s="1"/>
  <c r="K7" i="5" a="1"/>
  <c r="K7" i="5" s="1"/>
  <c r="I7" i="5" a="1"/>
  <c r="I7" i="5" s="1"/>
  <c r="G7" i="5" a="1"/>
  <c r="G7" i="5" s="1"/>
  <c r="E7" i="5" a="1"/>
  <c r="E7" i="5" s="1"/>
  <c r="AI6" i="5"/>
  <c r="W6" i="5" a="1"/>
  <c r="W6" i="5" s="1"/>
  <c r="U6" i="5" a="1"/>
  <c r="U6" i="5" s="1"/>
  <c r="S6" i="5" a="1"/>
  <c r="S6" i="5" s="1"/>
  <c r="Q6" i="5" a="1"/>
  <c r="Q6" i="5" s="1"/>
  <c r="O6" i="5" a="1"/>
  <c r="O6" i="5" s="1"/>
  <c r="M6" i="5" a="1"/>
  <c r="M6" i="5" s="1"/>
  <c r="K6" i="5" a="1"/>
  <c r="K6" i="5" s="1"/>
  <c r="I6" i="5" a="1"/>
  <c r="I6" i="5" s="1"/>
  <c r="G6" i="5" a="1"/>
  <c r="G6" i="5" s="1"/>
  <c r="E6" i="5" a="1"/>
  <c r="E6" i="5" s="1"/>
  <c r="W5" i="5" a="1"/>
  <c r="W5" i="5" s="1"/>
  <c r="U5" i="5" a="1"/>
  <c r="U5" i="5" s="1"/>
  <c r="S5" i="5" a="1"/>
  <c r="S5" i="5" s="1"/>
  <c r="Q5" i="5" a="1"/>
  <c r="Q5" i="5" s="1"/>
  <c r="O5" i="5" a="1"/>
  <c r="O5" i="5" s="1"/>
  <c r="M5" i="5" a="1"/>
  <c r="M5" i="5" s="1"/>
  <c r="K5" i="5" a="1"/>
  <c r="K5" i="5" s="1"/>
  <c r="I5" i="5" a="1"/>
  <c r="I5" i="5" s="1"/>
  <c r="G5" i="5" a="1"/>
  <c r="G5" i="5" s="1"/>
  <c r="E5" i="5" a="1"/>
  <c r="E5" i="5" s="1"/>
  <c r="W4" i="5" a="1"/>
  <c r="W4" i="5" s="1"/>
  <c r="U4" i="5" a="1"/>
  <c r="U4" i="5" s="1"/>
  <c r="S4" i="5" a="1"/>
  <c r="S4" i="5" s="1"/>
  <c r="Q4" i="5" a="1"/>
  <c r="Q4" i="5" s="1"/>
  <c r="O4" i="5" a="1"/>
  <c r="O4" i="5" s="1"/>
  <c r="M4" i="5" a="1"/>
  <c r="M4" i="5" s="1"/>
  <c r="K4" i="5" a="1"/>
  <c r="K4" i="5" s="1"/>
  <c r="I4" i="5" a="1"/>
  <c r="I4" i="5" s="1"/>
  <c r="G4" i="5" a="1"/>
  <c r="G4" i="5" s="1"/>
  <c r="E4" i="5" a="1"/>
  <c r="E4" i="5" s="1"/>
  <c r="W3" i="5" a="1"/>
  <c r="W3" i="5" s="1"/>
  <c r="U3" i="5" a="1"/>
  <c r="U3" i="5" s="1"/>
  <c r="S3" i="5" a="1"/>
  <c r="S3" i="5" s="1"/>
  <c r="Q3" i="5" a="1"/>
  <c r="Q3" i="5" s="1"/>
  <c r="O3" i="5" a="1"/>
  <c r="O3" i="5" s="1"/>
  <c r="M3" i="5" a="1"/>
  <c r="M3" i="5" s="1"/>
  <c r="K3" i="5" a="1"/>
  <c r="K3" i="5" s="1"/>
  <c r="I3" i="5" a="1"/>
  <c r="I3" i="5" s="1"/>
  <c r="G3" i="5" a="1"/>
  <c r="G3" i="5" s="1"/>
  <c r="E3" i="5" a="1"/>
  <c r="E3" i="5" s="1"/>
  <c r="BC78" i="4" a="1"/>
  <c r="BC78" i="4" s="1"/>
  <c r="BA78" i="4" a="1"/>
  <c r="BA78" i="4" s="1"/>
  <c r="AO78" i="4" a="1"/>
  <c r="AO78" i="4" s="1"/>
  <c r="AK78" i="4" a="1"/>
  <c r="AK78" i="4" s="1"/>
  <c r="AI78" i="4" a="1"/>
  <c r="AI78" i="4" s="1"/>
  <c r="AG78" i="4" a="1"/>
  <c r="AG78" i="4" s="1"/>
  <c r="K78" i="4" a="1"/>
  <c r="K78" i="4" s="1"/>
  <c r="I78" i="4" a="1"/>
  <c r="I78" i="4" s="1"/>
  <c r="G78" i="4" a="1"/>
  <c r="G78" i="4" s="1"/>
  <c r="E78" i="4" a="1"/>
  <c r="E78" i="4" s="1"/>
  <c r="BC77" i="4" a="1"/>
  <c r="BC77" i="4" s="1"/>
  <c r="BA77" i="4" a="1"/>
  <c r="BA77" i="4" s="1"/>
  <c r="AO77" i="4" a="1"/>
  <c r="AO77" i="4" s="1"/>
  <c r="AK77" i="4" a="1"/>
  <c r="AK77" i="4" s="1"/>
  <c r="AI77" i="4" a="1"/>
  <c r="AI77" i="4" s="1"/>
  <c r="AG77" i="4" a="1"/>
  <c r="AG77" i="4" s="1"/>
  <c r="K77" i="4" a="1"/>
  <c r="K77" i="4" s="1"/>
  <c r="I77" i="4" a="1"/>
  <c r="I77" i="4" s="1"/>
  <c r="G77" i="4" a="1"/>
  <c r="G77" i="4" s="1"/>
  <c r="E77" i="4" a="1"/>
  <c r="E77" i="4" s="1"/>
  <c r="BC76" i="4" a="1"/>
  <c r="BC76" i="4" s="1"/>
  <c r="BA76" i="4" a="1"/>
  <c r="BA76" i="4" s="1"/>
  <c r="AO76" i="4" a="1"/>
  <c r="AO76" i="4" s="1"/>
  <c r="AK76" i="4" a="1"/>
  <c r="AK76" i="4" s="1"/>
  <c r="AI76" i="4" a="1"/>
  <c r="AI76" i="4" s="1"/>
  <c r="AG76" i="4" a="1"/>
  <c r="AG76" i="4" s="1"/>
  <c r="K76" i="4" a="1"/>
  <c r="K76" i="4" s="1"/>
  <c r="I76" i="4" a="1"/>
  <c r="I76" i="4" s="1"/>
  <c r="G76" i="4" a="1"/>
  <c r="G76" i="4" s="1"/>
  <c r="E76" i="4" a="1"/>
  <c r="E76" i="4" s="1"/>
  <c r="BC75" i="4" a="1"/>
  <c r="BC75" i="4" s="1"/>
  <c r="BA75" i="4" a="1"/>
  <c r="BA75" i="4" s="1"/>
  <c r="AO75" i="4" a="1"/>
  <c r="AO75" i="4" s="1"/>
  <c r="AK75" i="4" a="1"/>
  <c r="AK75" i="4" s="1"/>
  <c r="AI75" i="4" a="1"/>
  <c r="AI75" i="4" s="1"/>
  <c r="AG75" i="4" a="1"/>
  <c r="AG75" i="4" s="1"/>
  <c r="K75" i="4" a="1"/>
  <c r="K75" i="4" s="1"/>
  <c r="I75" i="4" a="1"/>
  <c r="I75" i="4" s="1"/>
  <c r="G75" i="4" a="1"/>
  <c r="G75" i="4" s="1"/>
  <c r="E75" i="4" a="1"/>
  <c r="E75" i="4" s="1"/>
  <c r="BC74" i="4" a="1"/>
  <c r="BC74" i="4" s="1"/>
  <c r="BA74" i="4" a="1"/>
  <c r="BA74" i="4" s="1"/>
  <c r="AO74" i="4" a="1"/>
  <c r="AO74" i="4" s="1"/>
  <c r="AK74" i="4" a="1"/>
  <c r="AK74" i="4" s="1"/>
  <c r="AI74" i="4" a="1"/>
  <c r="AI74" i="4" s="1"/>
  <c r="AG74" i="4" a="1"/>
  <c r="AG74" i="4" s="1"/>
  <c r="K74" i="4" a="1"/>
  <c r="K74" i="4" s="1"/>
  <c r="I74" i="4" a="1"/>
  <c r="I74" i="4" s="1"/>
  <c r="G74" i="4" a="1"/>
  <c r="G74" i="4" s="1"/>
  <c r="E74" i="4" a="1"/>
  <c r="E74" i="4" s="1"/>
  <c r="BC73" i="4" a="1"/>
  <c r="BC73" i="4" s="1"/>
  <c r="BA73" i="4" a="1"/>
  <c r="BA73" i="4" s="1"/>
  <c r="AO73" i="4" a="1"/>
  <c r="AO73" i="4" s="1"/>
  <c r="AK73" i="4" a="1"/>
  <c r="AK73" i="4" s="1"/>
  <c r="AI73" i="4" a="1"/>
  <c r="AI73" i="4" s="1"/>
  <c r="AG73" i="4" a="1"/>
  <c r="AG73" i="4" s="1"/>
  <c r="K73" i="4" a="1"/>
  <c r="K73" i="4" s="1"/>
  <c r="I73" i="4" a="1"/>
  <c r="I73" i="4" s="1"/>
  <c r="G73" i="4" a="1"/>
  <c r="G73" i="4" s="1"/>
  <c r="E73" i="4" a="1"/>
  <c r="E73" i="4" s="1"/>
  <c r="BC72" i="4" a="1"/>
  <c r="BC72" i="4" s="1"/>
  <c r="BA72" i="4" a="1"/>
  <c r="BA72" i="4" s="1"/>
  <c r="AO72" i="4" a="1"/>
  <c r="AO72" i="4" s="1"/>
  <c r="AK72" i="4" a="1"/>
  <c r="AK72" i="4" s="1"/>
  <c r="AI72" i="4" a="1"/>
  <c r="AI72" i="4" s="1"/>
  <c r="AG72" i="4" a="1"/>
  <c r="AG72" i="4" s="1"/>
  <c r="K72" i="4" a="1"/>
  <c r="K72" i="4" s="1"/>
  <c r="I72" i="4" a="1"/>
  <c r="I72" i="4" s="1"/>
  <c r="G72" i="4" a="1"/>
  <c r="G72" i="4" s="1"/>
  <c r="E72" i="4" a="1"/>
  <c r="E72" i="4" s="1"/>
  <c r="BC71" i="4" a="1"/>
  <c r="BC71" i="4" s="1"/>
  <c r="BA71" i="4" a="1"/>
  <c r="BA71" i="4" s="1"/>
  <c r="AO71" i="4" a="1"/>
  <c r="AO71" i="4" s="1"/>
  <c r="AK71" i="4" a="1"/>
  <c r="AK71" i="4" s="1"/>
  <c r="AI71" i="4" a="1"/>
  <c r="AI71" i="4" s="1"/>
  <c r="AG71" i="4" a="1"/>
  <c r="AG71" i="4" s="1"/>
  <c r="K71" i="4" a="1"/>
  <c r="K71" i="4" s="1"/>
  <c r="I71" i="4" a="1"/>
  <c r="I71" i="4" s="1"/>
  <c r="G71" i="4" a="1"/>
  <c r="G71" i="4" s="1"/>
  <c r="E71" i="4" a="1"/>
  <c r="E71" i="4" s="1"/>
  <c r="BC70" i="4" a="1"/>
  <c r="BC70" i="4" s="1"/>
  <c r="BA70" i="4" a="1"/>
  <c r="BA70" i="4" s="1"/>
  <c r="AO70" i="4" a="1"/>
  <c r="AO70" i="4" s="1"/>
  <c r="AK70" i="4" a="1"/>
  <c r="AK70" i="4" s="1"/>
  <c r="AI70" i="4" a="1"/>
  <c r="AI70" i="4" s="1"/>
  <c r="AG70" i="4" a="1"/>
  <c r="AG70" i="4" s="1"/>
  <c r="K70" i="4" a="1"/>
  <c r="K70" i="4" s="1"/>
  <c r="I70" i="4" a="1"/>
  <c r="I70" i="4" s="1"/>
  <c r="G70" i="4" a="1"/>
  <c r="G70" i="4" s="1"/>
  <c r="E70" i="4" a="1"/>
  <c r="E70" i="4" s="1"/>
  <c r="BC69" i="4" a="1"/>
  <c r="BC69" i="4" s="1"/>
  <c r="BA69" i="4" a="1"/>
  <c r="BA69" i="4" s="1"/>
  <c r="AO69" i="4" a="1"/>
  <c r="AO69" i="4" s="1"/>
  <c r="AK69" i="4" a="1"/>
  <c r="AK69" i="4" s="1"/>
  <c r="AI69" i="4" a="1"/>
  <c r="AI69" i="4" s="1"/>
  <c r="AG69" i="4" a="1"/>
  <c r="AG69" i="4" s="1"/>
  <c r="K69" i="4" a="1"/>
  <c r="K69" i="4" s="1"/>
  <c r="I69" i="4" a="1"/>
  <c r="I69" i="4" s="1"/>
  <c r="G69" i="4" a="1"/>
  <c r="G69" i="4" s="1"/>
  <c r="E69" i="4" a="1"/>
  <c r="E69" i="4" s="1"/>
  <c r="BC68" i="4" a="1"/>
  <c r="BC68" i="4" s="1"/>
  <c r="BA68" i="4" a="1"/>
  <c r="BA68" i="4" s="1"/>
  <c r="AO68" i="4" a="1"/>
  <c r="AO68" i="4" s="1"/>
  <c r="AK68" i="4" a="1"/>
  <c r="AK68" i="4" s="1"/>
  <c r="AI68" i="4" a="1"/>
  <c r="AI68" i="4" s="1"/>
  <c r="AG68" i="4" a="1"/>
  <c r="AG68" i="4" s="1"/>
  <c r="K68" i="4" a="1"/>
  <c r="K68" i="4" s="1"/>
  <c r="I68" i="4" a="1"/>
  <c r="I68" i="4" s="1"/>
  <c r="G68" i="4" a="1"/>
  <c r="G68" i="4" s="1"/>
  <c r="E68" i="4" a="1"/>
  <c r="E68" i="4" s="1"/>
  <c r="BC67" i="4" a="1"/>
  <c r="BC67" i="4" s="1"/>
  <c r="BA67" i="4" a="1"/>
  <c r="BA67" i="4" s="1"/>
  <c r="AO67" i="4" a="1"/>
  <c r="AO67" i="4" s="1"/>
  <c r="AK67" i="4" a="1"/>
  <c r="AK67" i="4" s="1"/>
  <c r="AI67" i="4" a="1"/>
  <c r="AI67" i="4" s="1"/>
  <c r="AG67" i="4" a="1"/>
  <c r="AG67" i="4" s="1"/>
  <c r="K67" i="4" a="1"/>
  <c r="K67" i="4" s="1"/>
  <c r="I67" i="4" a="1"/>
  <c r="I67" i="4" s="1"/>
  <c r="G67" i="4" a="1"/>
  <c r="G67" i="4" s="1"/>
  <c r="E67" i="4" a="1"/>
  <c r="E67" i="4" s="1"/>
  <c r="BC66" i="4" a="1"/>
  <c r="BC66" i="4" s="1"/>
  <c r="BA66" i="4" a="1"/>
  <c r="BA66" i="4" s="1"/>
  <c r="AO66" i="4" a="1"/>
  <c r="AO66" i="4" s="1"/>
  <c r="AK66" i="4" a="1"/>
  <c r="AK66" i="4" s="1"/>
  <c r="AI66" i="4" a="1"/>
  <c r="AI66" i="4" s="1"/>
  <c r="AG66" i="4" a="1"/>
  <c r="AG66" i="4" s="1"/>
  <c r="K66" i="4" a="1"/>
  <c r="K66" i="4" s="1"/>
  <c r="I66" i="4" a="1"/>
  <c r="I66" i="4" s="1"/>
  <c r="G66" i="4" a="1"/>
  <c r="G66" i="4" s="1"/>
  <c r="E66" i="4" a="1"/>
  <c r="E66" i="4" s="1"/>
  <c r="BC65" i="4" a="1"/>
  <c r="BC65" i="4" s="1"/>
  <c r="BA65" i="4" a="1"/>
  <c r="BA65" i="4" s="1"/>
  <c r="AO65" i="4" a="1"/>
  <c r="AO65" i="4" s="1"/>
  <c r="AK65" i="4" a="1"/>
  <c r="AK65" i="4" s="1"/>
  <c r="AI65" i="4" a="1"/>
  <c r="AI65" i="4" s="1"/>
  <c r="AG65" i="4" a="1"/>
  <c r="AG65" i="4" s="1"/>
  <c r="K65" i="4" a="1"/>
  <c r="K65" i="4" s="1"/>
  <c r="I65" i="4" a="1"/>
  <c r="I65" i="4" s="1"/>
  <c r="G65" i="4" a="1"/>
  <c r="G65" i="4" s="1"/>
  <c r="E65" i="4" a="1"/>
  <c r="E65" i="4" s="1"/>
  <c r="BC64" i="4" a="1"/>
  <c r="BC64" i="4" s="1"/>
  <c r="BA64" i="4" a="1"/>
  <c r="BA64" i="4" s="1"/>
  <c r="AO64" i="4" a="1"/>
  <c r="AO64" i="4" s="1"/>
  <c r="AK64" i="4" a="1"/>
  <c r="AK64" i="4" s="1"/>
  <c r="AI64" i="4" a="1"/>
  <c r="AI64" i="4" s="1"/>
  <c r="AG64" i="4" a="1"/>
  <c r="AG64" i="4" s="1"/>
  <c r="K64" i="4" a="1"/>
  <c r="K64" i="4" s="1"/>
  <c r="I64" i="4" a="1"/>
  <c r="I64" i="4" s="1"/>
  <c r="G64" i="4" a="1"/>
  <c r="G64" i="4" s="1"/>
  <c r="E64" i="4" a="1"/>
  <c r="E64" i="4" s="1"/>
  <c r="BC63" i="4" a="1"/>
  <c r="BC63" i="4" s="1"/>
  <c r="BA63" i="4" a="1"/>
  <c r="BA63" i="4" s="1"/>
  <c r="AO63" i="4" a="1"/>
  <c r="AO63" i="4" s="1"/>
  <c r="AK63" i="4" a="1"/>
  <c r="AK63" i="4" s="1"/>
  <c r="AI63" i="4" a="1"/>
  <c r="AI63" i="4" s="1"/>
  <c r="AG63" i="4" a="1"/>
  <c r="AG63" i="4" s="1"/>
  <c r="K63" i="4" a="1"/>
  <c r="K63" i="4" s="1"/>
  <c r="I63" i="4" a="1"/>
  <c r="I63" i="4" s="1"/>
  <c r="G63" i="4" a="1"/>
  <c r="G63" i="4" s="1"/>
  <c r="E63" i="4" a="1"/>
  <c r="E63" i="4" s="1"/>
  <c r="BC62" i="4" a="1"/>
  <c r="BC62" i="4" s="1"/>
  <c r="BA62" i="4" a="1"/>
  <c r="BA62" i="4" s="1"/>
  <c r="AO62" i="4" a="1"/>
  <c r="AO62" i="4" s="1"/>
  <c r="AK62" i="4" a="1"/>
  <c r="AK62" i="4" s="1"/>
  <c r="AI62" i="4" a="1"/>
  <c r="AI62" i="4" s="1"/>
  <c r="AG62" i="4" a="1"/>
  <c r="AG62" i="4" s="1"/>
  <c r="K62" i="4" a="1"/>
  <c r="K62" i="4" s="1"/>
  <c r="I62" i="4" a="1"/>
  <c r="I62" i="4" s="1"/>
  <c r="G62" i="4" a="1"/>
  <c r="G62" i="4" s="1"/>
  <c r="E62" i="4" a="1"/>
  <c r="E62" i="4" s="1"/>
  <c r="BC61" i="4" a="1"/>
  <c r="BC61" i="4" s="1"/>
  <c r="BA61" i="4" a="1"/>
  <c r="BA61" i="4" s="1"/>
  <c r="AO61" i="4" a="1"/>
  <c r="AO61" i="4" s="1"/>
  <c r="AK61" i="4" a="1"/>
  <c r="AK61" i="4" s="1"/>
  <c r="AI61" i="4" a="1"/>
  <c r="AI61" i="4" s="1"/>
  <c r="AG61" i="4" a="1"/>
  <c r="AG61" i="4" s="1"/>
  <c r="K61" i="4" a="1"/>
  <c r="K61" i="4" s="1"/>
  <c r="I61" i="4" a="1"/>
  <c r="I61" i="4" s="1"/>
  <c r="G61" i="4" a="1"/>
  <c r="G61" i="4" s="1"/>
  <c r="E61" i="4" a="1"/>
  <c r="E61" i="4" s="1"/>
  <c r="BC60" i="4" a="1"/>
  <c r="BC60" i="4" s="1"/>
  <c r="BA60" i="4" a="1"/>
  <c r="BA60" i="4" s="1"/>
  <c r="AO60" i="4" a="1"/>
  <c r="AO60" i="4" s="1"/>
  <c r="AK60" i="4" a="1"/>
  <c r="AK60" i="4" s="1"/>
  <c r="AI60" i="4" a="1"/>
  <c r="AI60" i="4" s="1"/>
  <c r="AG60" i="4" a="1"/>
  <c r="AG60" i="4" s="1"/>
  <c r="K60" i="4" a="1"/>
  <c r="K60" i="4" s="1"/>
  <c r="I60" i="4" a="1"/>
  <c r="I60" i="4" s="1"/>
  <c r="G60" i="4" a="1"/>
  <c r="G60" i="4" s="1"/>
  <c r="E60" i="4" a="1"/>
  <c r="E60" i="4" s="1"/>
  <c r="BC59" i="4" a="1"/>
  <c r="BC59" i="4" s="1"/>
  <c r="BA59" i="4" a="1"/>
  <c r="BA59" i="4" s="1"/>
  <c r="AO59" i="4" a="1"/>
  <c r="AO59" i="4" s="1"/>
  <c r="AK59" i="4" a="1"/>
  <c r="AK59" i="4" s="1"/>
  <c r="AI59" i="4" a="1"/>
  <c r="AI59" i="4" s="1"/>
  <c r="AG59" i="4" a="1"/>
  <c r="AG59" i="4" s="1"/>
  <c r="K59" i="4" a="1"/>
  <c r="K59" i="4" s="1"/>
  <c r="I59" i="4" a="1"/>
  <c r="I59" i="4" s="1"/>
  <c r="G59" i="4" a="1"/>
  <c r="G59" i="4" s="1"/>
  <c r="E59" i="4" a="1"/>
  <c r="E59" i="4" s="1"/>
  <c r="BC58" i="4" a="1"/>
  <c r="BC58" i="4" s="1"/>
  <c r="BA58" i="4" a="1"/>
  <c r="BA58" i="4" s="1"/>
  <c r="AO58" i="4" a="1"/>
  <c r="AO58" i="4" s="1"/>
  <c r="AK58" i="4" a="1"/>
  <c r="AK58" i="4" s="1"/>
  <c r="AI58" i="4" a="1"/>
  <c r="AI58" i="4" s="1"/>
  <c r="AG58" i="4" a="1"/>
  <c r="AG58" i="4" s="1"/>
  <c r="K58" i="4" a="1"/>
  <c r="K58" i="4" s="1"/>
  <c r="I58" i="4" a="1"/>
  <c r="I58" i="4" s="1"/>
  <c r="G58" i="4" a="1"/>
  <c r="G58" i="4" s="1"/>
  <c r="E58" i="4" a="1"/>
  <c r="E58" i="4" s="1"/>
  <c r="BC57" i="4" a="1"/>
  <c r="BC57" i="4" s="1"/>
  <c r="BA57" i="4" a="1"/>
  <c r="BA57" i="4" s="1"/>
  <c r="AO57" i="4" a="1"/>
  <c r="AO57" i="4" s="1"/>
  <c r="AK57" i="4" a="1"/>
  <c r="AK57" i="4" s="1"/>
  <c r="AI57" i="4" a="1"/>
  <c r="AI57" i="4" s="1"/>
  <c r="AG57" i="4" a="1"/>
  <c r="AG57" i="4" s="1"/>
  <c r="K57" i="4" a="1"/>
  <c r="K57" i="4" s="1"/>
  <c r="I57" i="4" a="1"/>
  <c r="I57" i="4" s="1"/>
  <c r="G57" i="4" a="1"/>
  <c r="G57" i="4" s="1"/>
  <c r="E57" i="4" a="1"/>
  <c r="E57" i="4" s="1"/>
  <c r="BC56" i="4" a="1"/>
  <c r="BC56" i="4" s="1"/>
  <c r="BA56" i="4" a="1"/>
  <c r="BA56" i="4" s="1"/>
  <c r="AO56" i="4" a="1"/>
  <c r="AO56" i="4" s="1"/>
  <c r="AK56" i="4" a="1"/>
  <c r="AK56" i="4" s="1"/>
  <c r="AI56" i="4" a="1"/>
  <c r="AI56" i="4" s="1"/>
  <c r="AG56" i="4" a="1"/>
  <c r="AG56" i="4" s="1"/>
  <c r="K56" i="4" a="1"/>
  <c r="K56" i="4" s="1"/>
  <c r="I56" i="4" a="1"/>
  <c r="I56" i="4" s="1"/>
  <c r="G56" i="4" a="1"/>
  <c r="G56" i="4" s="1"/>
  <c r="E56" i="4" a="1"/>
  <c r="E56" i="4" s="1"/>
  <c r="BC55" i="4" a="1"/>
  <c r="BC55" i="4" s="1"/>
  <c r="BA55" i="4" a="1"/>
  <c r="BA55" i="4" s="1"/>
  <c r="AO55" i="4" a="1"/>
  <c r="AO55" i="4" s="1"/>
  <c r="AK55" i="4" a="1"/>
  <c r="AK55" i="4" s="1"/>
  <c r="AI55" i="4" a="1"/>
  <c r="AI55" i="4" s="1"/>
  <c r="AG55" i="4" a="1"/>
  <c r="AG55" i="4" s="1"/>
  <c r="K55" i="4" a="1"/>
  <c r="K55" i="4" s="1"/>
  <c r="I55" i="4" a="1"/>
  <c r="I55" i="4" s="1"/>
  <c r="G55" i="4" a="1"/>
  <c r="G55" i="4" s="1"/>
  <c r="E55" i="4" a="1"/>
  <c r="E55" i="4" s="1"/>
  <c r="BC54" i="4" a="1"/>
  <c r="BC54" i="4" s="1"/>
  <c r="BA54" i="4" a="1"/>
  <c r="BA54" i="4" s="1"/>
  <c r="AO54" i="4" a="1"/>
  <c r="AO54" i="4" s="1"/>
  <c r="AK54" i="4" a="1"/>
  <c r="AK54" i="4" s="1"/>
  <c r="AI54" i="4" a="1"/>
  <c r="AI54" i="4" s="1"/>
  <c r="AG54" i="4" a="1"/>
  <c r="AG54" i="4" s="1"/>
  <c r="K54" i="4" a="1"/>
  <c r="K54" i="4" s="1"/>
  <c r="I54" i="4" a="1"/>
  <c r="I54" i="4" s="1"/>
  <c r="G54" i="4" a="1"/>
  <c r="G54" i="4" s="1"/>
  <c r="E54" i="4" a="1"/>
  <c r="E54" i="4" s="1"/>
  <c r="BC53" i="4" a="1"/>
  <c r="BC53" i="4" s="1"/>
  <c r="BA53" i="4" a="1"/>
  <c r="BA53" i="4" s="1"/>
  <c r="AO53" i="4" a="1"/>
  <c r="AO53" i="4" s="1"/>
  <c r="AK53" i="4" a="1"/>
  <c r="AK53" i="4" s="1"/>
  <c r="AI53" i="4" a="1"/>
  <c r="AI53" i="4" s="1"/>
  <c r="AG53" i="4" a="1"/>
  <c r="AG53" i="4" s="1"/>
  <c r="K53" i="4" a="1"/>
  <c r="K53" i="4" s="1"/>
  <c r="I53" i="4" a="1"/>
  <c r="I53" i="4" s="1"/>
  <c r="G53" i="4" a="1"/>
  <c r="G53" i="4" s="1"/>
  <c r="E53" i="4" a="1"/>
  <c r="E53" i="4" s="1"/>
  <c r="BC52" i="4" a="1"/>
  <c r="BC52" i="4" s="1"/>
  <c r="BA52" i="4" a="1"/>
  <c r="BA52" i="4" s="1"/>
  <c r="AO52" i="4" a="1"/>
  <c r="AO52" i="4" s="1"/>
  <c r="AK52" i="4" a="1"/>
  <c r="AK52" i="4" s="1"/>
  <c r="AI52" i="4" a="1"/>
  <c r="AI52" i="4" s="1"/>
  <c r="AG52" i="4" a="1"/>
  <c r="AG52" i="4" s="1"/>
  <c r="K52" i="4" a="1"/>
  <c r="K52" i="4" s="1"/>
  <c r="I52" i="4" a="1"/>
  <c r="I52" i="4" s="1"/>
  <c r="G52" i="4" a="1"/>
  <c r="G52" i="4" s="1"/>
  <c r="E52" i="4" a="1"/>
  <c r="E52" i="4" s="1"/>
  <c r="BC51" i="4" a="1"/>
  <c r="BC51" i="4" s="1"/>
  <c r="BA51" i="4" a="1"/>
  <c r="BA51" i="4" s="1"/>
  <c r="AO51" i="4" a="1"/>
  <c r="AO51" i="4" s="1"/>
  <c r="AK51" i="4" a="1"/>
  <c r="AK51" i="4" s="1"/>
  <c r="AI51" i="4" a="1"/>
  <c r="AI51" i="4" s="1"/>
  <c r="AG51" i="4" a="1"/>
  <c r="AG51" i="4" s="1"/>
  <c r="K51" i="4" a="1"/>
  <c r="K51" i="4" s="1"/>
  <c r="I51" i="4" a="1"/>
  <c r="I51" i="4" s="1"/>
  <c r="G51" i="4" a="1"/>
  <c r="G51" i="4" s="1"/>
  <c r="E51" i="4" a="1"/>
  <c r="E51" i="4" s="1"/>
  <c r="BC50" i="4" a="1"/>
  <c r="BC50" i="4" s="1"/>
  <c r="BA50" i="4" a="1"/>
  <c r="BA50" i="4" s="1"/>
  <c r="AO50" i="4" a="1"/>
  <c r="AO50" i="4" s="1"/>
  <c r="AK50" i="4" a="1"/>
  <c r="AK50" i="4" s="1"/>
  <c r="AI50" i="4" a="1"/>
  <c r="AI50" i="4" s="1"/>
  <c r="AG50" i="4" a="1"/>
  <c r="AG50" i="4" s="1"/>
  <c r="K50" i="4" a="1"/>
  <c r="K50" i="4" s="1"/>
  <c r="I50" i="4" a="1"/>
  <c r="I50" i="4" s="1"/>
  <c r="G50" i="4" a="1"/>
  <c r="G50" i="4" s="1"/>
  <c r="E50" i="4" a="1"/>
  <c r="E50" i="4" s="1"/>
  <c r="BC49" i="4" a="1"/>
  <c r="BC49" i="4" s="1"/>
  <c r="BA49" i="4" a="1"/>
  <c r="BA49" i="4" s="1"/>
  <c r="AO49" i="4" a="1"/>
  <c r="AO49" i="4" s="1"/>
  <c r="AK49" i="4" a="1"/>
  <c r="AK49" i="4" s="1"/>
  <c r="AI49" i="4" a="1"/>
  <c r="AI49" i="4" s="1"/>
  <c r="AG49" i="4" a="1"/>
  <c r="AG49" i="4" s="1"/>
  <c r="K49" i="4" a="1"/>
  <c r="K49" i="4" s="1"/>
  <c r="I49" i="4" a="1"/>
  <c r="I49" i="4" s="1"/>
  <c r="G49" i="4" a="1"/>
  <c r="G49" i="4" s="1"/>
  <c r="E49" i="4" a="1"/>
  <c r="E49" i="4" s="1"/>
  <c r="BC48" i="4" a="1"/>
  <c r="BC48" i="4" s="1"/>
  <c r="BA48" i="4" a="1"/>
  <c r="BA48" i="4" s="1"/>
  <c r="AO48" i="4" a="1"/>
  <c r="AO48" i="4" s="1"/>
  <c r="AK48" i="4" a="1"/>
  <c r="AK48" i="4" s="1"/>
  <c r="AI48" i="4" a="1"/>
  <c r="AI48" i="4" s="1"/>
  <c r="AG48" i="4" a="1"/>
  <c r="AG48" i="4" s="1"/>
  <c r="K48" i="4" a="1"/>
  <c r="K48" i="4" s="1"/>
  <c r="I48" i="4" a="1"/>
  <c r="I48" i="4" s="1"/>
  <c r="G48" i="4" a="1"/>
  <c r="G48" i="4" s="1"/>
  <c r="E48" i="4" a="1"/>
  <c r="E48" i="4" s="1"/>
  <c r="BC47" i="4" a="1"/>
  <c r="BC47" i="4" s="1"/>
  <c r="BA47" i="4" a="1"/>
  <c r="BA47" i="4" s="1"/>
  <c r="AO47" i="4" a="1"/>
  <c r="AO47" i="4" s="1"/>
  <c r="AK47" i="4" a="1"/>
  <c r="AK47" i="4" s="1"/>
  <c r="AI47" i="4" a="1"/>
  <c r="AI47" i="4" s="1"/>
  <c r="AG47" i="4" a="1"/>
  <c r="AG47" i="4" s="1"/>
  <c r="K47" i="4" a="1"/>
  <c r="K47" i="4" s="1"/>
  <c r="I47" i="4" a="1"/>
  <c r="I47" i="4" s="1"/>
  <c r="G47" i="4" a="1"/>
  <c r="G47" i="4" s="1"/>
  <c r="E47" i="4" a="1"/>
  <c r="E47" i="4" s="1"/>
  <c r="BC46" i="4" a="1"/>
  <c r="BC46" i="4" s="1"/>
  <c r="BA46" i="4" a="1"/>
  <c r="BA46" i="4" s="1"/>
  <c r="AO46" i="4" a="1"/>
  <c r="AO46" i="4" s="1"/>
  <c r="AK46" i="4" a="1"/>
  <c r="AK46" i="4" s="1"/>
  <c r="AI46" i="4" a="1"/>
  <c r="AI46" i="4" s="1"/>
  <c r="AG46" i="4" a="1"/>
  <c r="AG46" i="4" s="1"/>
  <c r="K46" i="4" a="1"/>
  <c r="K46" i="4" s="1"/>
  <c r="I46" i="4" a="1"/>
  <c r="I46" i="4" s="1"/>
  <c r="G46" i="4" a="1"/>
  <c r="G46" i="4" s="1"/>
  <c r="E46" i="4" a="1"/>
  <c r="E46" i="4" s="1"/>
  <c r="BC45" i="4" a="1"/>
  <c r="BC45" i="4" s="1"/>
  <c r="BA45" i="4" a="1"/>
  <c r="BA45" i="4" s="1"/>
  <c r="AO45" i="4" a="1"/>
  <c r="AO45" i="4" s="1"/>
  <c r="AK45" i="4" a="1"/>
  <c r="AK45" i="4" s="1"/>
  <c r="AI45" i="4" a="1"/>
  <c r="AI45" i="4" s="1"/>
  <c r="AG45" i="4" a="1"/>
  <c r="AG45" i="4" s="1"/>
  <c r="K45" i="4" a="1"/>
  <c r="K45" i="4" s="1"/>
  <c r="I45" i="4" a="1"/>
  <c r="I45" i="4" s="1"/>
  <c r="G45" i="4" a="1"/>
  <c r="G45" i="4" s="1"/>
  <c r="E45" i="4" a="1"/>
  <c r="E45" i="4" s="1"/>
  <c r="BC44" i="4" a="1"/>
  <c r="BC44" i="4" s="1"/>
  <c r="BA44" i="4" a="1"/>
  <c r="BA44" i="4" s="1"/>
  <c r="AO44" i="4" a="1"/>
  <c r="AO44" i="4" s="1"/>
  <c r="AK44" i="4" a="1"/>
  <c r="AK44" i="4" s="1"/>
  <c r="AI44" i="4" a="1"/>
  <c r="AI44" i="4" s="1"/>
  <c r="AG44" i="4" a="1"/>
  <c r="AG44" i="4" s="1"/>
  <c r="K44" i="4" a="1"/>
  <c r="K44" i="4" s="1"/>
  <c r="I44" i="4" a="1"/>
  <c r="I44" i="4" s="1"/>
  <c r="G44" i="4" a="1"/>
  <c r="G44" i="4" s="1"/>
  <c r="E44" i="4" a="1"/>
  <c r="E44" i="4" s="1"/>
  <c r="BC43" i="4" a="1"/>
  <c r="BC43" i="4" s="1"/>
  <c r="BA43" i="4" a="1"/>
  <c r="BA43" i="4" s="1"/>
  <c r="AO43" i="4" a="1"/>
  <c r="AO43" i="4" s="1"/>
  <c r="AK43" i="4" a="1"/>
  <c r="AK43" i="4" s="1"/>
  <c r="AI43" i="4" a="1"/>
  <c r="AI43" i="4" s="1"/>
  <c r="AG43" i="4" a="1"/>
  <c r="AG43" i="4" s="1"/>
  <c r="K43" i="4" a="1"/>
  <c r="K43" i="4" s="1"/>
  <c r="I43" i="4" a="1"/>
  <c r="I43" i="4" s="1"/>
  <c r="G43" i="4" a="1"/>
  <c r="G43" i="4" s="1"/>
  <c r="E43" i="4" a="1"/>
  <c r="E43" i="4" s="1"/>
  <c r="BC42" i="4" a="1"/>
  <c r="BC42" i="4" s="1"/>
  <c r="BA42" i="4" a="1"/>
  <c r="BA42" i="4" s="1"/>
  <c r="AO42" i="4" a="1"/>
  <c r="AO42" i="4" s="1"/>
  <c r="AK42" i="4" a="1"/>
  <c r="AK42" i="4" s="1"/>
  <c r="AI42" i="4" a="1"/>
  <c r="AI42" i="4" s="1"/>
  <c r="AG42" i="4" a="1"/>
  <c r="AG42" i="4" s="1"/>
  <c r="K42" i="4" a="1"/>
  <c r="K42" i="4" s="1"/>
  <c r="I42" i="4" a="1"/>
  <c r="I42" i="4" s="1"/>
  <c r="G42" i="4" a="1"/>
  <c r="G42" i="4" s="1"/>
  <c r="E42" i="4" a="1"/>
  <c r="E42" i="4" s="1"/>
  <c r="AO41" i="4" a="1"/>
  <c r="AO41" i="4" s="1"/>
  <c r="BC40" i="4" a="1"/>
  <c r="BC40" i="4" s="1"/>
  <c r="BA40" i="4" a="1"/>
  <c r="BA40" i="4" s="1"/>
  <c r="AO40" i="4" a="1"/>
  <c r="AO40" i="4" s="1"/>
  <c r="AK40" i="4" a="1"/>
  <c r="AK40" i="4" s="1"/>
  <c r="AI40" i="4" a="1"/>
  <c r="AI40" i="4" s="1"/>
  <c r="AG40" i="4" a="1"/>
  <c r="AG40" i="4" s="1"/>
  <c r="K40" i="4" a="1"/>
  <c r="K40" i="4" s="1"/>
  <c r="I40" i="4" a="1"/>
  <c r="I40" i="4" s="1"/>
  <c r="G40" i="4" a="1"/>
  <c r="G40" i="4" s="1"/>
  <c r="E40" i="4" a="1"/>
  <c r="E40" i="4" s="1"/>
  <c r="BC39" i="4" a="1"/>
  <c r="BC39" i="4" s="1"/>
  <c r="BA39" i="4" a="1"/>
  <c r="BA39" i="4" s="1"/>
  <c r="AO39" i="4" a="1"/>
  <c r="AO39" i="4" s="1"/>
  <c r="AK39" i="4" a="1"/>
  <c r="AK39" i="4" s="1"/>
  <c r="AI39" i="4" a="1"/>
  <c r="AI39" i="4" s="1"/>
  <c r="AG39" i="4" a="1"/>
  <c r="AG39" i="4" s="1"/>
  <c r="K39" i="4" a="1"/>
  <c r="K39" i="4" s="1"/>
  <c r="I39" i="4" a="1"/>
  <c r="I39" i="4" s="1"/>
  <c r="G39" i="4" a="1"/>
  <c r="G39" i="4" s="1"/>
  <c r="E39" i="4" a="1"/>
  <c r="E39" i="4" s="1"/>
  <c r="BC38" i="4" a="1"/>
  <c r="BC38" i="4" s="1"/>
  <c r="BA38" i="4" a="1"/>
  <c r="BA38" i="4" s="1"/>
  <c r="AO38" i="4" a="1"/>
  <c r="AO38" i="4" s="1"/>
  <c r="AK38" i="4" a="1"/>
  <c r="AK38" i="4" s="1"/>
  <c r="AI38" i="4" a="1"/>
  <c r="AI38" i="4" s="1"/>
  <c r="AG38" i="4" a="1"/>
  <c r="AG38" i="4" s="1"/>
  <c r="K38" i="4" a="1"/>
  <c r="K38" i="4" s="1"/>
  <c r="I38" i="4" a="1"/>
  <c r="I38" i="4" s="1"/>
  <c r="G38" i="4" a="1"/>
  <c r="G38" i="4" s="1"/>
  <c r="E38" i="4" a="1"/>
  <c r="E38" i="4" s="1"/>
  <c r="BC37" i="4" a="1"/>
  <c r="BC37" i="4" s="1"/>
  <c r="BA37" i="4" a="1"/>
  <c r="BA37" i="4" s="1"/>
  <c r="AO37" i="4" a="1"/>
  <c r="AO37" i="4" s="1"/>
  <c r="AK37" i="4" a="1"/>
  <c r="AK37" i="4" s="1"/>
  <c r="AI37" i="4" a="1"/>
  <c r="AI37" i="4" s="1"/>
  <c r="AG37" i="4" a="1"/>
  <c r="AG37" i="4" s="1"/>
  <c r="K37" i="4" a="1"/>
  <c r="K37" i="4" s="1"/>
  <c r="I37" i="4" a="1"/>
  <c r="I37" i="4" s="1"/>
  <c r="G37" i="4" a="1"/>
  <c r="G37" i="4" s="1"/>
  <c r="E37" i="4" a="1"/>
  <c r="E37" i="4" s="1"/>
  <c r="BC36" i="4" a="1"/>
  <c r="BC36" i="4" s="1"/>
  <c r="BA36" i="4" a="1"/>
  <c r="BA36" i="4" s="1"/>
  <c r="AO36" i="4" a="1"/>
  <c r="AO36" i="4" s="1"/>
  <c r="AK36" i="4" a="1"/>
  <c r="AK36" i="4" s="1"/>
  <c r="AI36" i="4" a="1"/>
  <c r="AI36" i="4" s="1"/>
  <c r="AG36" i="4" a="1"/>
  <c r="AG36" i="4" s="1"/>
  <c r="K36" i="4" a="1"/>
  <c r="K36" i="4" s="1"/>
  <c r="I36" i="4" a="1"/>
  <c r="I36" i="4" s="1"/>
  <c r="G36" i="4" a="1"/>
  <c r="G36" i="4" s="1"/>
  <c r="E36" i="4" a="1"/>
  <c r="E36" i="4" s="1"/>
  <c r="BC35" i="4" a="1"/>
  <c r="BC35" i="4" s="1"/>
  <c r="BA35" i="4" a="1"/>
  <c r="BA35" i="4" s="1"/>
  <c r="AO35" i="4" a="1"/>
  <c r="AO35" i="4" s="1"/>
  <c r="AK35" i="4" a="1"/>
  <c r="AK35" i="4" s="1"/>
  <c r="AI35" i="4" a="1"/>
  <c r="AI35" i="4" s="1"/>
  <c r="AG35" i="4" a="1"/>
  <c r="AG35" i="4" s="1"/>
  <c r="K35" i="4" a="1"/>
  <c r="K35" i="4" s="1"/>
  <c r="I35" i="4" a="1"/>
  <c r="I35" i="4" s="1"/>
  <c r="G35" i="4" a="1"/>
  <c r="G35" i="4" s="1"/>
  <c r="E35" i="4" a="1"/>
  <c r="E35" i="4" s="1"/>
  <c r="BC34" i="4" a="1"/>
  <c r="BC34" i="4" s="1"/>
  <c r="BA34" i="4" a="1"/>
  <c r="BA34" i="4" s="1"/>
  <c r="AO34" i="4" a="1"/>
  <c r="AO34" i="4" s="1"/>
  <c r="AK34" i="4" a="1"/>
  <c r="AK34" i="4" s="1"/>
  <c r="AI34" i="4" a="1"/>
  <c r="AI34" i="4" s="1"/>
  <c r="AG34" i="4" a="1"/>
  <c r="AG34" i="4" s="1"/>
  <c r="K34" i="4" a="1"/>
  <c r="K34" i="4" s="1"/>
  <c r="I34" i="4" a="1"/>
  <c r="I34" i="4" s="1"/>
  <c r="G34" i="4" a="1"/>
  <c r="G34" i="4" s="1"/>
  <c r="E34" i="4" a="1"/>
  <c r="E34" i="4" s="1"/>
  <c r="BC33" i="4" a="1"/>
  <c r="BC33" i="4" s="1"/>
  <c r="BA33" i="4" a="1"/>
  <c r="BA33" i="4" s="1"/>
  <c r="AO33" i="4" a="1"/>
  <c r="AO33" i="4" s="1"/>
  <c r="AK33" i="4" a="1"/>
  <c r="AK33" i="4" s="1"/>
  <c r="AI33" i="4" a="1"/>
  <c r="AI33" i="4" s="1"/>
  <c r="AG33" i="4" a="1"/>
  <c r="AG33" i="4" s="1"/>
  <c r="K33" i="4" a="1"/>
  <c r="K33" i="4" s="1"/>
  <c r="I33" i="4" a="1"/>
  <c r="I33" i="4" s="1"/>
  <c r="G33" i="4" a="1"/>
  <c r="G33" i="4" s="1"/>
  <c r="E33" i="4" a="1"/>
  <c r="E33" i="4" s="1"/>
  <c r="BC32" i="4" a="1"/>
  <c r="BC32" i="4" s="1"/>
  <c r="BA32" i="4" a="1"/>
  <c r="BA32" i="4" s="1"/>
  <c r="AO32" i="4" a="1"/>
  <c r="AO32" i="4" s="1"/>
  <c r="AK32" i="4" a="1"/>
  <c r="AK32" i="4" s="1"/>
  <c r="AI32" i="4" a="1"/>
  <c r="AI32" i="4" s="1"/>
  <c r="AG32" i="4" a="1"/>
  <c r="AG32" i="4" s="1"/>
  <c r="K32" i="4" a="1"/>
  <c r="K32" i="4" s="1"/>
  <c r="I32" i="4" a="1"/>
  <c r="I32" i="4" s="1"/>
  <c r="G32" i="4" a="1"/>
  <c r="G32" i="4" s="1"/>
  <c r="E32" i="4" a="1"/>
  <c r="E32" i="4" s="1"/>
  <c r="BC31" i="4" a="1"/>
  <c r="BC31" i="4" s="1"/>
  <c r="BA31" i="4" a="1"/>
  <c r="BA31" i="4" s="1"/>
  <c r="AO31" i="4" a="1"/>
  <c r="AO31" i="4" s="1"/>
  <c r="AK31" i="4" a="1"/>
  <c r="AK31" i="4" s="1"/>
  <c r="AI31" i="4" a="1"/>
  <c r="AI31" i="4" s="1"/>
  <c r="AG31" i="4" a="1"/>
  <c r="AG31" i="4" s="1"/>
  <c r="K31" i="4" a="1"/>
  <c r="K31" i="4" s="1"/>
  <c r="I31" i="4" a="1"/>
  <c r="I31" i="4" s="1"/>
  <c r="G31" i="4" a="1"/>
  <c r="G31" i="4" s="1"/>
  <c r="E31" i="4" a="1"/>
  <c r="E31" i="4" s="1"/>
  <c r="BC30" i="4" a="1"/>
  <c r="BC30" i="4" s="1"/>
  <c r="BA30" i="4" a="1"/>
  <c r="BA30" i="4" s="1"/>
  <c r="AO30" i="4" a="1"/>
  <c r="AO30" i="4" s="1"/>
  <c r="AK30" i="4" a="1"/>
  <c r="AK30" i="4" s="1"/>
  <c r="AI30" i="4" a="1"/>
  <c r="AI30" i="4" s="1"/>
  <c r="AG30" i="4" a="1"/>
  <c r="AG30" i="4" s="1"/>
  <c r="K30" i="4" a="1"/>
  <c r="K30" i="4" s="1"/>
  <c r="I30" i="4" a="1"/>
  <c r="I30" i="4" s="1"/>
  <c r="G30" i="4" a="1"/>
  <c r="G30" i="4" s="1"/>
  <c r="E30" i="4" a="1"/>
  <c r="E30" i="4" s="1"/>
  <c r="BC29" i="4" a="1"/>
  <c r="BC29" i="4" s="1"/>
  <c r="BA29" i="4" a="1"/>
  <c r="BA29" i="4" s="1"/>
  <c r="AO29" i="4" a="1"/>
  <c r="AO29" i="4" s="1"/>
  <c r="AK29" i="4" a="1"/>
  <c r="AK29" i="4" s="1"/>
  <c r="AI29" i="4" a="1"/>
  <c r="AI29" i="4" s="1"/>
  <c r="AG29" i="4" a="1"/>
  <c r="AG29" i="4" s="1"/>
  <c r="K29" i="4" a="1"/>
  <c r="K29" i="4" s="1"/>
  <c r="I29" i="4" a="1"/>
  <c r="I29" i="4" s="1"/>
  <c r="G29" i="4" a="1"/>
  <c r="G29" i="4" s="1"/>
  <c r="E29" i="4" a="1"/>
  <c r="E29" i="4" s="1"/>
  <c r="BC28" i="4" a="1"/>
  <c r="BC28" i="4" s="1"/>
  <c r="BA28" i="4" a="1"/>
  <c r="BA28" i="4" s="1"/>
  <c r="AO28" i="4" a="1"/>
  <c r="AO28" i="4" s="1"/>
  <c r="AK28" i="4" a="1"/>
  <c r="AK28" i="4" s="1"/>
  <c r="AI28" i="4" a="1"/>
  <c r="AI28" i="4" s="1"/>
  <c r="AG28" i="4" a="1"/>
  <c r="AG28" i="4" s="1"/>
  <c r="K28" i="4" a="1"/>
  <c r="K28" i="4" s="1"/>
  <c r="I28" i="4" a="1"/>
  <c r="I28" i="4" s="1"/>
  <c r="G28" i="4" a="1"/>
  <c r="G28" i="4" s="1"/>
  <c r="E28" i="4" a="1"/>
  <c r="E28" i="4" s="1"/>
  <c r="BC27" i="4" a="1"/>
  <c r="BC27" i="4" s="1"/>
  <c r="BA27" i="4" a="1"/>
  <c r="BA27" i="4" s="1"/>
  <c r="AO27" i="4" a="1"/>
  <c r="AO27" i="4" s="1"/>
  <c r="AK27" i="4" a="1"/>
  <c r="AK27" i="4" s="1"/>
  <c r="AI27" i="4" a="1"/>
  <c r="AI27" i="4" s="1"/>
  <c r="AG27" i="4" a="1"/>
  <c r="AG27" i="4" s="1"/>
  <c r="K27" i="4" a="1"/>
  <c r="K27" i="4" s="1"/>
  <c r="I27" i="4" a="1"/>
  <c r="I27" i="4" s="1"/>
  <c r="G27" i="4" a="1"/>
  <c r="G27" i="4" s="1"/>
  <c r="E27" i="4" a="1"/>
  <c r="E27" i="4" s="1"/>
  <c r="BC26" i="4" a="1"/>
  <c r="BC26" i="4" s="1"/>
  <c r="BA26" i="4" a="1"/>
  <c r="BA26" i="4" s="1"/>
  <c r="AO26" i="4" a="1"/>
  <c r="AO26" i="4" s="1"/>
  <c r="AK26" i="4" a="1"/>
  <c r="AK26" i="4" s="1"/>
  <c r="AI26" i="4" a="1"/>
  <c r="AI26" i="4" s="1"/>
  <c r="AG26" i="4" a="1"/>
  <c r="AG26" i="4" s="1"/>
  <c r="K26" i="4" a="1"/>
  <c r="K26" i="4" s="1"/>
  <c r="I26" i="4" a="1"/>
  <c r="I26" i="4" s="1"/>
  <c r="G26" i="4" a="1"/>
  <c r="G26" i="4" s="1"/>
  <c r="E26" i="4" a="1"/>
  <c r="E26" i="4" s="1"/>
  <c r="BC25" i="4" a="1"/>
  <c r="BC25" i="4" s="1"/>
  <c r="BA25" i="4" a="1"/>
  <c r="BA25" i="4" s="1"/>
  <c r="AO25" i="4" a="1"/>
  <c r="AO25" i="4" s="1"/>
  <c r="AK25" i="4" a="1"/>
  <c r="AK25" i="4" s="1"/>
  <c r="AI25" i="4" a="1"/>
  <c r="AI25" i="4" s="1"/>
  <c r="AG25" i="4" a="1"/>
  <c r="AG25" i="4" s="1"/>
  <c r="K25" i="4" a="1"/>
  <c r="K25" i="4" s="1"/>
  <c r="I25" i="4" a="1"/>
  <c r="I25" i="4" s="1"/>
  <c r="G25" i="4" a="1"/>
  <c r="G25" i="4" s="1"/>
  <c r="E25" i="4" a="1"/>
  <c r="E25" i="4" s="1"/>
  <c r="BC23" i="4" a="1"/>
  <c r="BC23" i="4" s="1"/>
  <c r="BA23" i="4" a="1"/>
  <c r="BA23" i="4" s="1"/>
  <c r="AO23" i="4" a="1"/>
  <c r="AO23" i="4" s="1"/>
  <c r="AK23" i="4" a="1"/>
  <c r="AK23" i="4" s="1"/>
  <c r="AI23" i="4" a="1"/>
  <c r="AI23" i="4" s="1"/>
  <c r="AG23" i="4" a="1"/>
  <c r="AG23" i="4" s="1"/>
  <c r="K23" i="4" a="1"/>
  <c r="K23" i="4" s="1"/>
  <c r="I23" i="4" a="1"/>
  <c r="I23" i="4" s="1"/>
  <c r="G23" i="4" a="1"/>
  <c r="G23" i="4" s="1"/>
  <c r="E23" i="4" a="1"/>
  <c r="E23" i="4" s="1"/>
  <c r="BC22" i="4" a="1"/>
  <c r="BC22" i="4" s="1"/>
  <c r="BA22" i="4" a="1"/>
  <c r="BA22" i="4" s="1"/>
  <c r="AO22" i="4" a="1"/>
  <c r="AO22" i="4" s="1"/>
  <c r="AK22" i="4" a="1"/>
  <c r="AK22" i="4" s="1"/>
  <c r="AI22" i="4" a="1"/>
  <c r="AI22" i="4" s="1"/>
  <c r="AG22" i="4" a="1"/>
  <c r="AG22" i="4" s="1"/>
  <c r="K22" i="4" a="1"/>
  <c r="K22" i="4" s="1"/>
  <c r="I22" i="4" a="1"/>
  <c r="I22" i="4" s="1"/>
  <c r="G22" i="4" a="1"/>
  <c r="G22" i="4" s="1"/>
  <c r="E22" i="4" a="1"/>
  <c r="E22" i="4" s="1"/>
  <c r="BC21" i="4" a="1"/>
  <c r="BC21" i="4" s="1"/>
  <c r="BA21" i="4" a="1"/>
  <c r="BA21" i="4" s="1"/>
  <c r="AO21" i="4" a="1"/>
  <c r="AO21" i="4" s="1"/>
  <c r="AK21" i="4" a="1"/>
  <c r="AK21" i="4" s="1"/>
  <c r="AI21" i="4" a="1"/>
  <c r="AI21" i="4" s="1"/>
  <c r="AG21" i="4" a="1"/>
  <c r="AG21" i="4" s="1"/>
  <c r="K21" i="4" a="1"/>
  <c r="K21" i="4" s="1"/>
  <c r="I21" i="4" a="1"/>
  <c r="I21" i="4" s="1"/>
  <c r="G21" i="4" a="1"/>
  <c r="G21" i="4" s="1"/>
  <c r="E21" i="4" a="1"/>
  <c r="E21" i="4" s="1"/>
  <c r="BC20" i="4" a="1"/>
  <c r="BC20" i="4" s="1"/>
  <c r="BA20" i="4" a="1"/>
  <c r="BA20" i="4" s="1"/>
  <c r="AO20" i="4" a="1"/>
  <c r="AO20" i="4" s="1"/>
  <c r="AK20" i="4" a="1"/>
  <c r="AK20" i="4" s="1"/>
  <c r="AI20" i="4" a="1"/>
  <c r="AI20" i="4" s="1"/>
  <c r="AG20" i="4" a="1"/>
  <c r="AG20" i="4" s="1"/>
  <c r="K20" i="4" a="1"/>
  <c r="K20" i="4" s="1"/>
  <c r="I20" i="4" a="1"/>
  <c r="I20" i="4" s="1"/>
  <c r="G20" i="4" a="1"/>
  <c r="G20" i="4" s="1"/>
  <c r="E20" i="4" a="1"/>
  <c r="E20" i="4" s="1"/>
  <c r="BC19" i="4" a="1"/>
  <c r="BC19" i="4" s="1"/>
  <c r="BA19" i="4" a="1"/>
  <c r="BA19" i="4" s="1"/>
  <c r="AO19" i="4" a="1"/>
  <c r="AO19" i="4" s="1"/>
  <c r="AK19" i="4" a="1"/>
  <c r="AK19" i="4" s="1"/>
  <c r="AI19" i="4" a="1"/>
  <c r="AI19" i="4" s="1"/>
  <c r="AG19" i="4" a="1"/>
  <c r="AG19" i="4" s="1"/>
  <c r="K19" i="4" a="1"/>
  <c r="K19" i="4" s="1"/>
  <c r="I19" i="4" a="1"/>
  <c r="I19" i="4" s="1"/>
  <c r="G19" i="4" a="1"/>
  <c r="G19" i="4" s="1"/>
  <c r="E19" i="4" a="1"/>
  <c r="E19" i="4" s="1"/>
  <c r="BC18" i="4" a="1"/>
  <c r="BC18" i="4" s="1"/>
  <c r="BA18" i="4" a="1"/>
  <c r="BA18" i="4" s="1"/>
  <c r="AO18" i="4" a="1"/>
  <c r="AO18" i="4" s="1"/>
  <c r="AK18" i="4" a="1"/>
  <c r="AK18" i="4" s="1"/>
  <c r="AI18" i="4" a="1"/>
  <c r="AI18" i="4" s="1"/>
  <c r="AG18" i="4" a="1"/>
  <c r="AG18" i="4" s="1"/>
  <c r="K18" i="4" a="1"/>
  <c r="K18" i="4" s="1"/>
  <c r="I18" i="4" a="1"/>
  <c r="I18" i="4" s="1"/>
  <c r="G18" i="4" a="1"/>
  <c r="G18" i="4" s="1"/>
  <c r="E18" i="4" a="1"/>
  <c r="E18" i="4" s="1"/>
  <c r="BC17" i="4" a="1"/>
  <c r="BC17" i="4" s="1"/>
  <c r="BA17" i="4" a="1"/>
  <c r="BA17" i="4" s="1"/>
  <c r="AO17" i="4" a="1"/>
  <c r="AO17" i="4" s="1"/>
  <c r="AK17" i="4" a="1"/>
  <c r="AK17" i="4" s="1"/>
  <c r="AI17" i="4" a="1"/>
  <c r="AI17" i="4" s="1"/>
  <c r="AG17" i="4" a="1"/>
  <c r="AG17" i="4" s="1"/>
  <c r="K17" i="4" a="1"/>
  <c r="K17" i="4" s="1"/>
  <c r="I17" i="4" a="1"/>
  <c r="I17" i="4" s="1"/>
  <c r="G17" i="4" a="1"/>
  <c r="G17" i="4" s="1"/>
  <c r="E17" i="4" a="1"/>
  <c r="E17" i="4" s="1"/>
  <c r="BC16" i="4" a="1"/>
  <c r="BC16" i="4" s="1"/>
  <c r="BA16" i="4" a="1"/>
  <c r="BA16" i="4" s="1"/>
  <c r="AO16" i="4" a="1"/>
  <c r="AO16" i="4" s="1"/>
  <c r="AK16" i="4" a="1"/>
  <c r="AK16" i="4" s="1"/>
  <c r="AI16" i="4" a="1"/>
  <c r="AI16" i="4" s="1"/>
  <c r="AG16" i="4" a="1"/>
  <c r="AG16" i="4" s="1"/>
  <c r="K16" i="4" a="1"/>
  <c r="K16" i="4" s="1"/>
  <c r="I16" i="4" a="1"/>
  <c r="I16" i="4" s="1"/>
  <c r="G16" i="4" a="1"/>
  <c r="G16" i="4" s="1"/>
  <c r="E16" i="4" a="1"/>
  <c r="E16" i="4" s="1"/>
  <c r="BC15" i="4" a="1"/>
  <c r="BC15" i="4" s="1"/>
  <c r="BA15" i="4" a="1"/>
  <c r="BA15" i="4" s="1"/>
  <c r="AO15" i="4" a="1"/>
  <c r="AO15" i="4" s="1"/>
  <c r="AK15" i="4" a="1"/>
  <c r="AK15" i="4" s="1"/>
  <c r="AI15" i="4" a="1"/>
  <c r="AI15" i="4" s="1"/>
  <c r="AG15" i="4" a="1"/>
  <c r="AG15" i="4" s="1"/>
  <c r="K15" i="4" a="1"/>
  <c r="K15" i="4" s="1"/>
  <c r="I15" i="4" a="1"/>
  <c r="I15" i="4" s="1"/>
  <c r="G15" i="4" a="1"/>
  <c r="G15" i="4" s="1"/>
  <c r="E15" i="4" a="1"/>
  <c r="E15" i="4" s="1"/>
  <c r="BC14" i="4" a="1"/>
  <c r="BC14" i="4" s="1"/>
  <c r="BA14" i="4" a="1"/>
  <c r="BA14" i="4" s="1"/>
  <c r="AO14" i="4" a="1"/>
  <c r="AO14" i="4" s="1"/>
  <c r="AK14" i="4" a="1"/>
  <c r="AK14" i="4" s="1"/>
  <c r="AI14" i="4" a="1"/>
  <c r="AI14" i="4" s="1"/>
  <c r="AG14" i="4" a="1"/>
  <c r="AG14" i="4" s="1"/>
  <c r="K14" i="4" a="1"/>
  <c r="K14" i="4" s="1"/>
  <c r="I14" i="4" a="1"/>
  <c r="I14" i="4" s="1"/>
  <c r="G14" i="4" a="1"/>
  <c r="G14" i="4" s="1"/>
  <c r="E14" i="4" a="1"/>
  <c r="E14" i="4" s="1"/>
  <c r="BC12" i="4" a="1"/>
  <c r="BC12" i="4" s="1"/>
  <c r="BA12" i="4" a="1"/>
  <c r="BA12" i="4" s="1"/>
  <c r="AO12" i="4" a="1"/>
  <c r="AO12" i="4" s="1"/>
  <c r="AK12" i="4" a="1"/>
  <c r="AK12" i="4" s="1"/>
  <c r="AI12" i="4" a="1"/>
  <c r="AI12" i="4" s="1"/>
  <c r="AG12" i="4" a="1"/>
  <c r="AG12" i="4" s="1"/>
  <c r="K12" i="4" a="1"/>
  <c r="K12" i="4" s="1"/>
  <c r="I12" i="4" a="1"/>
  <c r="I12" i="4" s="1"/>
  <c r="G12" i="4" a="1"/>
  <c r="G12" i="4" s="1"/>
  <c r="E12" i="4" a="1"/>
  <c r="E12" i="4" s="1"/>
  <c r="BC11" i="4" a="1"/>
  <c r="BC11" i="4" s="1"/>
  <c r="BA11" i="4" a="1"/>
  <c r="BA11" i="4" s="1"/>
  <c r="AO11" i="4" a="1"/>
  <c r="AO11" i="4" s="1"/>
  <c r="AK11" i="4" a="1"/>
  <c r="AK11" i="4" s="1"/>
  <c r="AI11" i="4" a="1"/>
  <c r="AI11" i="4" s="1"/>
  <c r="AG11" i="4" a="1"/>
  <c r="AG11" i="4" s="1"/>
  <c r="K11" i="4" a="1"/>
  <c r="K11" i="4" s="1"/>
  <c r="I11" i="4" a="1"/>
  <c r="I11" i="4" s="1"/>
  <c r="G11" i="4" a="1"/>
  <c r="G11" i="4" s="1"/>
  <c r="E11" i="4" a="1"/>
  <c r="E11" i="4" s="1"/>
  <c r="BC10" i="4" a="1"/>
  <c r="BC10" i="4" s="1"/>
  <c r="BA10" i="4" a="1"/>
  <c r="BA10" i="4" s="1"/>
  <c r="AO10" i="4" a="1"/>
  <c r="AO10" i="4" s="1"/>
  <c r="AK10" i="4" a="1"/>
  <c r="AK10" i="4" s="1"/>
  <c r="AI10" i="4" a="1"/>
  <c r="AI10" i="4" s="1"/>
  <c r="AG10" i="4" a="1"/>
  <c r="AG10" i="4" s="1"/>
  <c r="K10" i="4" a="1"/>
  <c r="K10" i="4" s="1"/>
  <c r="I10" i="4" a="1"/>
  <c r="I10" i="4" s="1"/>
  <c r="G10" i="4" a="1"/>
  <c r="G10" i="4" s="1"/>
  <c r="E10" i="4" a="1"/>
  <c r="E10" i="4" s="1"/>
  <c r="BC9" i="4" a="1"/>
  <c r="BC9" i="4" s="1"/>
  <c r="BA9" i="4" a="1"/>
  <c r="BA9" i="4" s="1"/>
  <c r="AO9" i="4" a="1"/>
  <c r="AO9" i="4" s="1"/>
  <c r="AK9" i="4" a="1"/>
  <c r="AK9" i="4" s="1"/>
  <c r="AI9" i="4" a="1"/>
  <c r="AI9" i="4" s="1"/>
  <c r="AG9" i="4" a="1"/>
  <c r="AG9" i="4" s="1"/>
  <c r="K9" i="4" a="1"/>
  <c r="K9" i="4" s="1"/>
  <c r="I9" i="4" a="1"/>
  <c r="I9" i="4" s="1"/>
  <c r="G9" i="4" a="1"/>
  <c r="G9" i="4" s="1"/>
  <c r="E9" i="4" a="1"/>
  <c r="E9" i="4" s="1"/>
  <c r="BC8" i="4" a="1"/>
  <c r="BC8" i="4" s="1"/>
  <c r="BA8" i="4" a="1"/>
  <c r="BA8" i="4" s="1"/>
  <c r="AO8" i="4" a="1"/>
  <c r="AO8" i="4" s="1"/>
  <c r="AK8" i="4" a="1"/>
  <c r="AK8" i="4" s="1"/>
  <c r="AI8" i="4" a="1"/>
  <c r="AI8" i="4" s="1"/>
  <c r="AG8" i="4" a="1"/>
  <c r="AG8" i="4" s="1"/>
  <c r="K8" i="4" a="1"/>
  <c r="K8" i="4" s="1"/>
  <c r="I8" i="4" a="1"/>
  <c r="I8" i="4" s="1"/>
  <c r="G8" i="4" a="1"/>
  <c r="G8" i="4" s="1"/>
  <c r="E8" i="4" a="1"/>
  <c r="E8" i="4" s="1"/>
  <c r="BC7" i="4" a="1"/>
  <c r="BC7" i="4" s="1"/>
  <c r="BA7" i="4" a="1"/>
  <c r="BA7" i="4" s="1"/>
  <c r="AO7" i="4" a="1"/>
  <c r="AO7" i="4" s="1"/>
  <c r="AK7" i="4" a="1"/>
  <c r="AK7" i="4" s="1"/>
  <c r="AI7" i="4" a="1"/>
  <c r="AI7" i="4" s="1"/>
  <c r="AG7" i="4" a="1"/>
  <c r="AG7" i="4" s="1"/>
  <c r="K7" i="4" a="1"/>
  <c r="K7" i="4" s="1"/>
  <c r="I7" i="4" a="1"/>
  <c r="I7" i="4" s="1"/>
  <c r="G7" i="4" a="1"/>
  <c r="G7" i="4" s="1"/>
  <c r="E7" i="4" a="1"/>
  <c r="E7" i="4" s="1"/>
  <c r="BC6" i="4" a="1"/>
  <c r="BC6" i="4" s="1"/>
  <c r="BA6" i="4" a="1"/>
  <c r="BA6" i="4" s="1"/>
  <c r="AO6" i="4" a="1"/>
  <c r="AO6" i="4" s="1"/>
  <c r="AK6" i="4" a="1"/>
  <c r="AK6" i="4" s="1"/>
  <c r="AI6" i="4" a="1"/>
  <c r="AI6" i="4" s="1"/>
  <c r="AG6" i="4" a="1"/>
  <c r="AG6" i="4" s="1"/>
  <c r="K6" i="4" a="1"/>
  <c r="K6" i="4" s="1"/>
  <c r="I6" i="4" a="1"/>
  <c r="I6" i="4" s="1"/>
  <c r="G6" i="4" a="1"/>
  <c r="G6" i="4" s="1"/>
  <c r="E6" i="4" a="1"/>
  <c r="E6" i="4" s="1"/>
  <c r="BC5" i="4" a="1"/>
  <c r="BC5" i="4" s="1"/>
  <c r="BA5" i="4" a="1"/>
  <c r="BA5" i="4" s="1"/>
  <c r="AO5" i="4" a="1"/>
  <c r="AO5" i="4" s="1"/>
  <c r="AK5" i="4" a="1"/>
  <c r="AK5" i="4" s="1"/>
  <c r="AI5" i="4" a="1"/>
  <c r="AI5" i="4" s="1"/>
  <c r="AG5" i="4" a="1"/>
  <c r="AG5" i="4" s="1"/>
  <c r="K5" i="4" a="1"/>
  <c r="K5" i="4" s="1"/>
  <c r="I5" i="4" a="1"/>
  <c r="I5" i="4" s="1"/>
  <c r="G5" i="4" a="1"/>
  <c r="G5" i="4" s="1"/>
  <c r="E5" i="4" a="1"/>
  <c r="E5" i="4" s="1"/>
  <c r="BC4" i="4" a="1"/>
  <c r="BC4" i="4" s="1"/>
  <c r="BA4" i="4" a="1"/>
  <c r="BA4" i="4" s="1"/>
  <c r="AO4" i="4" a="1"/>
  <c r="AO4" i="4" s="1"/>
  <c r="AK4" i="4" a="1"/>
  <c r="AK4" i="4" s="1"/>
  <c r="AI4" i="4" a="1"/>
  <c r="AI4" i="4" s="1"/>
  <c r="AG4" i="4" a="1"/>
  <c r="AG4" i="4" s="1"/>
  <c r="K4" i="4" a="1"/>
  <c r="K4" i="4" s="1"/>
  <c r="I4" i="4" a="1"/>
  <c r="I4" i="4" s="1"/>
  <c r="G4" i="4" a="1"/>
  <c r="G4" i="4" s="1"/>
  <c r="E4" i="4" a="1"/>
  <c r="E4" i="4" s="1"/>
  <c r="BC3" i="4" a="1"/>
  <c r="BC3" i="4" s="1"/>
  <c r="BA3" i="4" a="1"/>
  <c r="BA3" i="4" s="1"/>
  <c r="AO3" i="4" a="1"/>
  <c r="AO3" i="4" s="1"/>
  <c r="AK3" i="4" a="1"/>
  <c r="AK3" i="4" s="1"/>
  <c r="AI3" i="4" a="1"/>
  <c r="AI3" i="4" s="1"/>
  <c r="AG3" i="4" a="1"/>
  <c r="AG3" i="4" s="1"/>
  <c r="K3" i="4" a="1"/>
  <c r="K3" i="4" s="1"/>
  <c r="I3" i="4" a="1"/>
  <c r="I3" i="4" s="1"/>
  <c r="G3" i="4" a="1"/>
  <c r="G3" i="4" s="1"/>
  <c r="E3" i="4" a="1"/>
  <c r="E3" i="4" s="1"/>
  <c r="BW148" i="3"/>
  <c r="BW147" i="3"/>
  <c r="BW146" i="3"/>
  <c r="BW144" i="3"/>
  <c r="BW143" i="3"/>
  <c r="BW142" i="3"/>
  <c r="BW136" i="3"/>
  <c r="BW135" i="3"/>
  <c r="BW134" i="3"/>
  <c r="BW132" i="3"/>
  <c r="BW131" i="3"/>
  <c r="BW130" i="3"/>
  <c r="AC118" i="3" a="1"/>
  <c r="AC118" i="3" s="1"/>
  <c r="AA118" i="3" a="1"/>
  <c r="AA118" i="3" s="1"/>
  <c r="Y118" i="3" a="1"/>
  <c r="Y118" i="3" s="1"/>
  <c r="W118" i="3" a="1"/>
  <c r="W118" i="3" s="1"/>
  <c r="AC117" i="3" a="1"/>
  <c r="AC117" i="3" s="1"/>
  <c r="AA117" i="3" a="1"/>
  <c r="AA117" i="3" s="1"/>
  <c r="Y117" i="3" a="1"/>
  <c r="Y117" i="3" s="1"/>
  <c r="W117" i="3" a="1"/>
  <c r="W117" i="3" s="1"/>
  <c r="AC115" i="3" a="1"/>
  <c r="AC115" i="3" s="1"/>
  <c r="AA115" i="3" a="1"/>
  <c r="AA115" i="3" s="1"/>
  <c r="Y115" i="3" a="1"/>
  <c r="Y115" i="3" s="1"/>
  <c r="W115" i="3" a="1"/>
  <c r="W115" i="3" s="1"/>
  <c r="AC114" i="3" a="1"/>
  <c r="AC114" i="3" s="1"/>
  <c r="AA114" i="3" a="1"/>
  <c r="AA114" i="3" s="1"/>
  <c r="Y114" i="3" a="1"/>
  <c r="Y114" i="3" s="1"/>
  <c r="W114" i="3" a="1"/>
  <c r="W114" i="3" s="1"/>
  <c r="AC113" i="3" a="1"/>
  <c r="AC113" i="3" s="1"/>
  <c r="AA113" i="3" a="1"/>
  <c r="AA113" i="3" s="1"/>
  <c r="Y113" i="3" a="1"/>
  <c r="Y113" i="3" s="1"/>
  <c r="W113" i="3" a="1"/>
  <c r="W113" i="3" s="1"/>
  <c r="AC112" i="3" a="1"/>
  <c r="AC112" i="3" s="1"/>
  <c r="AA112" i="3" a="1"/>
  <c r="AA112" i="3" s="1"/>
  <c r="Y112" i="3" a="1"/>
  <c r="Y112" i="3" s="1"/>
  <c r="W112" i="3" a="1"/>
  <c r="W112" i="3" s="1"/>
  <c r="AC111" i="3" a="1"/>
  <c r="AC111" i="3" s="1"/>
  <c r="AA111" i="3" a="1"/>
  <c r="AA111" i="3" s="1"/>
  <c r="Y111" i="3" a="1"/>
  <c r="Y111" i="3" s="1"/>
  <c r="W111" i="3" a="1"/>
  <c r="W111" i="3" s="1"/>
  <c r="AC110" i="3" a="1"/>
  <c r="AC110" i="3" s="1"/>
  <c r="AA110" i="3" a="1"/>
  <c r="AA110" i="3" s="1"/>
  <c r="Y110" i="3" a="1"/>
  <c r="Y110" i="3" s="1"/>
  <c r="W110" i="3" a="1"/>
  <c r="W110" i="3" s="1"/>
  <c r="AC109" i="3" a="1"/>
  <c r="AC109" i="3" s="1"/>
  <c r="AA109" i="3" a="1"/>
  <c r="AA109" i="3" s="1"/>
  <c r="Y109" i="3" a="1"/>
  <c r="Y109" i="3" s="1"/>
  <c r="W109" i="3" a="1"/>
  <c r="W109" i="3" s="1"/>
  <c r="AC108" i="3" a="1"/>
  <c r="AC108" i="3" s="1"/>
  <c r="AA108" i="3" a="1"/>
  <c r="AA108" i="3" s="1"/>
  <c r="Y108" i="3" a="1"/>
  <c r="Y108" i="3" s="1"/>
  <c r="W108" i="3" a="1"/>
  <c r="W108" i="3" s="1"/>
  <c r="AC106" i="3" a="1"/>
  <c r="AC106" i="3" s="1"/>
  <c r="AA106" i="3" a="1"/>
  <c r="AA106" i="3" s="1"/>
  <c r="Y106" i="3" a="1"/>
  <c r="Y106" i="3" s="1"/>
  <c r="W106" i="3" a="1"/>
  <c r="W106" i="3" s="1"/>
  <c r="AC105" i="3" a="1"/>
  <c r="AC105" i="3" s="1"/>
  <c r="AA105" i="3" a="1"/>
  <c r="AA105" i="3" s="1"/>
  <c r="Y105" i="3" a="1"/>
  <c r="Y105" i="3" s="1"/>
  <c r="W105" i="3" a="1"/>
  <c r="W105" i="3" s="1"/>
  <c r="AC104" i="3" a="1"/>
  <c r="AC104" i="3" s="1"/>
  <c r="AA104" i="3" a="1"/>
  <c r="AA104" i="3" s="1"/>
  <c r="Y104" i="3" a="1"/>
  <c r="Y104" i="3" s="1"/>
  <c r="W104" i="3" a="1"/>
  <c r="W104" i="3" s="1"/>
  <c r="AC103" i="3" a="1"/>
  <c r="AC103" i="3" s="1"/>
  <c r="AA103" i="3" a="1"/>
  <c r="AA103" i="3" s="1"/>
  <c r="Y103" i="3" a="1"/>
  <c r="Y103" i="3" s="1"/>
  <c r="W103" i="3" a="1"/>
  <c r="W103" i="3" s="1"/>
  <c r="BW15" i="3"/>
  <c r="BW14" i="3"/>
  <c r="BW13" i="3"/>
  <c r="BW12" i="3"/>
  <c r="BW11" i="3"/>
  <c r="BW10" i="3"/>
  <c r="BW9" i="3"/>
  <c r="BW8" i="3"/>
  <c r="BW7" i="3"/>
  <c r="BW5" i="3"/>
  <c r="BW4" i="3"/>
  <c r="BS78" i="2" a="1"/>
  <c r="BS78" i="2" s="1"/>
  <c r="BQ78" i="2" a="1"/>
  <c r="BQ78" i="2" s="1"/>
  <c r="BO78" i="2" a="1"/>
  <c r="BO78" i="2" s="1"/>
  <c r="BM78" i="2" a="1"/>
  <c r="BM78" i="2" s="1"/>
  <c r="BK78" i="2" a="1"/>
  <c r="BK78" i="2" s="1"/>
  <c r="BI78" i="2" a="1"/>
  <c r="BI78" i="2" s="1"/>
  <c r="BG78" i="2" a="1"/>
  <c r="BG78" i="2" s="1"/>
  <c r="BE78" i="2" a="1"/>
  <c r="BE78" i="2" s="1"/>
  <c r="BC78" i="2" a="1"/>
  <c r="BC78" i="2" s="1"/>
  <c r="BA78" i="2" a="1"/>
  <c r="BA78" i="2" s="1"/>
  <c r="AY78" i="2" a="1"/>
  <c r="AY78" i="2" s="1"/>
  <c r="AW78" i="2" a="1"/>
  <c r="AW78" i="2" s="1"/>
  <c r="AU78" i="2" a="1"/>
  <c r="AU78" i="2" s="1"/>
  <c r="AS78" i="2" a="1"/>
  <c r="AS78" i="2" s="1"/>
  <c r="AQ78" i="2" a="1"/>
  <c r="AQ78" i="2" s="1"/>
  <c r="AO78" i="2" a="1"/>
  <c r="AO78" i="2" s="1"/>
  <c r="AM78" i="2" a="1"/>
  <c r="AM78" i="2" s="1"/>
  <c r="AK78" i="2" a="1"/>
  <c r="AK78" i="2" s="1"/>
  <c r="AI78" i="2" a="1"/>
  <c r="AI78" i="2" s="1"/>
  <c r="AG78" i="2" a="1"/>
  <c r="AG78" i="2" s="1"/>
  <c r="AE78" i="2" a="1"/>
  <c r="AE78" i="2" s="1"/>
  <c r="AC78" i="2" a="1"/>
  <c r="AC78" i="2" s="1"/>
  <c r="AA78" i="2" a="1"/>
  <c r="AA78" i="2" s="1"/>
  <c r="Y78" i="2" a="1"/>
  <c r="Y78" i="2" s="1"/>
  <c r="W78" i="2" a="1"/>
  <c r="W78" i="2" s="1"/>
  <c r="U78" i="2" a="1"/>
  <c r="U78" i="2" s="1"/>
  <c r="S78" i="2" a="1"/>
  <c r="S78" i="2" s="1"/>
  <c r="Q78" i="2" a="1"/>
  <c r="Q78" i="2" s="1"/>
  <c r="O78" i="2" a="1"/>
  <c r="O78" i="2" s="1"/>
  <c r="M78" i="2" a="1"/>
  <c r="M78" i="2" s="1"/>
  <c r="K78" i="2" a="1"/>
  <c r="K78" i="2" s="1"/>
  <c r="I78" i="2" a="1"/>
  <c r="I78" i="2" s="1"/>
  <c r="G78" i="2" a="1"/>
  <c r="G78" i="2" s="1"/>
  <c r="E78" i="2" a="1"/>
  <c r="E78" i="2" s="1"/>
  <c r="BS77" i="2" a="1"/>
  <c r="BS77" i="2" s="1"/>
  <c r="BQ77" i="2" a="1"/>
  <c r="BQ77" i="2" s="1"/>
  <c r="BO77" i="2" a="1"/>
  <c r="BO77" i="2" s="1"/>
  <c r="BM77" i="2" a="1"/>
  <c r="BM77" i="2" s="1"/>
  <c r="BK77" i="2" a="1"/>
  <c r="BK77" i="2" s="1"/>
  <c r="BI77" i="2" a="1"/>
  <c r="BI77" i="2" s="1"/>
  <c r="BG77" i="2" a="1"/>
  <c r="BG77" i="2" s="1"/>
  <c r="BE77" i="2" a="1"/>
  <c r="BE77" i="2" s="1"/>
  <c r="BC77" i="2" a="1"/>
  <c r="BC77" i="2" s="1"/>
  <c r="BA77" i="2" a="1"/>
  <c r="BA77" i="2" s="1"/>
  <c r="AY77" i="2" a="1"/>
  <c r="AY77" i="2" s="1"/>
  <c r="AW77" i="2" a="1"/>
  <c r="AW77" i="2" s="1"/>
  <c r="AU77" i="2" a="1"/>
  <c r="AU77" i="2" s="1"/>
  <c r="AS77" i="2" a="1"/>
  <c r="AS77" i="2" s="1"/>
  <c r="AQ77" i="2" a="1"/>
  <c r="AQ77" i="2" s="1"/>
  <c r="AO77" i="2" a="1"/>
  <c r="AO77" i="2" s="1"/>
  <c r="AM77" i="2" a="1"/>
  <c r="AM77" i="2" s="1"/>
  <c r="AK77" i="2" a="1"/>
  <c r="AK77" i="2" s="1"/>
  <c r="AI77" i="2" a="1"/>
  <c r="AI77" i="2" s="1"/>
  <c r="AG77" i="2" a="1"/>
  <c r="AG77" i="2" s="1"/>
  <c r="AE77" i="2" a="1"/>
  <c r="AE77" i="2" s="1"/>
  <c r="AC77" i="2" a="1"/>
  <c r="AC77" i="2" s="1"/>
  <c r="AA77" i="2" a="1"/>
  <c r="AA77" i="2" s="1"/>
  <c r="Y77" i="2" a="1"/>
  <c r="Y77" i="2" s="1"/>
  <c r="W77" i="2" a="1"/>
  <c r="W77" i="2" s="1"/>
  <c r="U77" i="2" a="1"/>
  <c r="U77" i="2" s="1"/>
  <c r="S77" i="2" a="1"/>
  <c r="S77" i="2" s="1"/>
  <c r="Q77" i="2" a="1"/>
  <c r="Q77" i="2" s="1"/>
  <c r="O77" i="2" a="1"/>
  <c r="O77" i="2" s="1"/>
  <c r="M77" i="2" a="1"/>
  <c r="M77" i="2" s="1"/>
  <c r="K77" i="2" a="1"/>
  <c r="K77" i="2" s="1"/>
  <c r="I77" i="2" a="1"/>
  <c r="I77" i="2" s="1"/>
  <c r="G77" i="2" a="1"/>
  <c r="G77" i="2" s="1"/>
  <c r="E77" i="2" a="1"/>
  <c r="E77" i="2" s="1"/>
  <c r="BS76" i="2" a="1"/>
  <c r="BS76" i="2" s="1"/>
  <c r="BQ76" i="2" a="1"/>
  <c r="BQ76" i="2" s="1"/>
  <c r="BO76" i="2" a="1"/>
  <c r="BO76" i="2" s="1"/>
  <c r="BM76" i="2" a="1"/>
  <c r="BM76" i="2" s="1"/>
  <c r="BK76" i="2" a="1"/>
  <c r="BK76" i="2" s="1"/>
  <c r="BI76" i="2" a="1"/>
  <c r="BI76" i="2" s="1"/>
  <c r="BG76" i="2" a="1"/>
  <c r="BG76" i="2" s="1"/>
  <c r="BE76" i="2" a="1"/>
  <c r="BE76" i="2" s="1"/>
  <c r="BC76" i="2" a="1"/>
  <c r="BC76" i="2" s="1"/>
  <c r="BA76" i="2" a="1"/>
  <c r="BA76" i="2" s="1"/>
  <c r="AY76" i="2" a="1"/>
  <c r="AY76" i="2" s="1"/>
  <c r="AW76" i="2" a="1"/>
  <c r="AW76" i="2" s="1"/>
  <c r="AU76" i="2" a="1"/>
  <c r="AU76" i="2" s="1"/>
  <c r="AS76" i="2" a="1"/>
  <c r="AS76" i="2" s="1"/>
  <c r="AQ76" i="2" a="1"/>
  <c r="AQ76" i="2" s="1"/>
  <c r="AO76" i="2" a="1"/>
  <c r="AO76" i="2" s="1"/>
  <c r="AM76" i="2" a="1"/>
  <c r="AM76" i="2" s="1"/>
  <c r="AK76" i="2" a="1"/>
  <c r="AK76" i="2" s="1"/>
  <c r="AI76" i="2" a="1"/>
  <c r="AI76" i="2" s="1"/>
  <c r="AG76" i="2" a="1"/>
  <c r="AG76" i="2" s="1"/>
  <c r="AE76" i="2" a="1"/>
  <c r="AE76" i="2" s="1"/>
  <c r="AC76" i="2" a="1"/>
  <c r="AC76" i="2" s="1"/>
  <c r="AA76" i="2" a="1"/>
  <c r="AA76" i="2" s="1"/>
  <c r="Y76" i="2" a="1"/>
  <c r="Y76" i="2" s="1"/>
  <c r="W76" i="2" a="1"/>
  <c r="W76" i="2" s="1"/>
  <c r="U76" i="2" a="1"/>
  <c r="U76" i="2" s="1"/>
  <c r="S76" i="2" a="1"/>
  <c r="S76" i="2" s="1"/>
  <c r="Q76" i="2" a="1"/>
  <c r="Q76" i="2" s="1"/>
  <c r="O76" i="2" a="1"/>
  <c r="O76" i="2" s="1"/>
  <c r="M76" i="2" a="1"/>
  <c r="M76" i="2" s="1"/>
  <c r="K76" i="2" a="1"/>
  <c r="K76" i="2" s="1"/>
  <c r="I76" i="2" a="1"/>
  <c r="I76" i="2" s="1"/>
  <c r="G76" i="2" a="1"/>
  <c r="G76" i="2" s="1"/>
  <c r="E76" i="2" a="1"/>
  <c r="E76" i="2" s="1"/>
  <c r="BS75" i="2" a="1"/>
  <c r="BS75" i="2" s="1"/>
  <c r="BQ75" i="2" a="1"/>
  <c r="BQ75" i="2" s="1"/>
  <c r="BO75" i="2" a="1"/>
  <c r="BO75" i="2" s="1"/>
  <c r="BM75" i="2" a="1"/>
  <c r="BM75" i="2" s="1"/>
  <c r="BK75" i="2" a="1"/>
  <c r="BK75" i="2" s="1"/>
  <c r="BI75" i="2" a="1"/>
  <c r="BI75" i="2" s="1"/>
  <c r="BG75" i="2" a="1"/>
  <c r="BG75" i="2" s="1"/>
  <c r="BE75" i="2" a="1"/>
  <c r="BE75" i="2" s="1"/>
  <c r="BC75" i="2" a="1"/>
  <c r="BC75" i="2" s="1"/>
  <c r="BA75" i="2" a="1"/>
  <c r="BA75" i="2" s="1"/>
  <c r="AY75" i="2" a="1"/>
  <c r="AY75" i="2" s="1"/>
  <c r="AW75" i="2" a="1"/>
  <c r="AW75" i="2" s="1"/>
  <c r="AU75" i="2" a="1"/>
  <c r="AU75" i="2" s="1"/>
  <c r="AS75" i="2" a="1"/>
  <c r="AS75" i="2" s="1"/>
  <c r="AQ75" i="2" a="1"/>
  <c r="AQ75" i="2" s="1"/>
  <c r="AO75" i="2" a="1"/>
  <c r="AO75" i="2" s="1"/>
  <c r="AM75" i="2" a="1"/>
  <c r="AM75" i="2" s="1"/>
  <c r="AK75" i="2" a="1"/>
  <c r="AK75" i="2" s="1"/>
  <c r="AI75" i="2" a="1"/>
  <c r="AI75" i="2" s="1"/>
  <c r="AG75" i="2" a="1"/>
  <c r="AG75" i="2" s="1"/>
  <c r="AE75" i="2" a="1"/>
  <c r="AE75" i="2" s="1"/>
  <c r="AC75" i="2" a="1"/>
  <c r="AC75" i="2" s="1"/>
  <c r="AA75" i="2" a="1"/>
  <c r="AA75" i="2" s="1"/>
  <c r="Y75" i="2" a="1"/>
  <c r="Y75" i="2" s="1"/>
  <c r="W75" i="2" a="1"/>
  <c r="W75" i="2" s="1"/>
  <c r="U75" i="2" a="1"/>
  <c r="U75" i="2" s="1"/>
  <c r="S75" i="2" a="1"/>
  <c r="S75" i="2" s="1"/>
  <c r="Q75" i="2" a="1"/>
  <c r="Q75" i="2" s="1"/>
  <c r="O75" i="2" a="1"/>
  <c r="O75" i="2" s="1"/>
  <c r="M75" i="2" a="1"/>
  <c r="M75" i="2" s="1"/>
  <c r="K75" i="2" a="1"/>
  <c r="K75" i="2" s="1"/>
  <c r="I75" i="2" a="1"/>
  <c r="I75" i="2" s="1"/>
  <c r="G75" i="2" a="1"/>
  <c r="G75" i="2" s="1"/>
  <c r="E75" i="2" a="1"/>
  <c r="E75" i="2" s="1"/>
  <c r="BS74" i="2" a="1"/>
  <c r="BS74" i="2" s="1"/>
  <c r="BQ74" i="2" a="1"/>
  <c r="BQ74" i="2" s="1"/>
  <c r="BO74" i="2" a="1"/>
  <c r="BO74" i="2" s="1"/>
  <c r="BM74" i="2" a="1"/>
  <c r="BM74" i="2" s="1"/>
  <c r="BK74" i="2" a="1"/>
  <c r="BK74" i="2" s="1"/>
  <c r="BI74" i="2" a="1"/>
  <c r="BI74" i="2" s="1"/>
  <c r="BG74" i="2" a="1"/>
  <c r="BG74" i="2" s="1"/>
  <c r="BE74" i="2" a="1"/>
  <c r="BE74" i="2" s="1"/>
  <c r="BC74" i="2" a="1"/>
  <c r="BC74" i="2" s="1"/>
  <c r="BA74" i="2" a="1"/>
  <c r="BA74" i="2" s="1"/>
  <c r="AY74" i="2" a="1"/>
  <c r="AY74" i="2" s="1"/>
  <c r="AW74" i="2" a="1"/>
  <c r="AW74" i="2" s="1"/>
  <c r="AU74" i="2" a="1"/>
  <c r="AU74" i="2" s="1"/>
  <c r="AS74" i="2" a="1"/>
  <c r="AS74" i="2" s="1"/>
  <c r="AQ74" i="2" a="1"/>
  <c r="AQ74" i="2" s="1"/>
  <c r="AO74" i="2" a="1"/>
  <c r="AO74" i="2" s="1"/>
  <c r="AM74" i="2" a="1"/>
  <c r="AM74" i="2" s="1"/>
  <c r="AK74" i="2" a="1"/>
  <c r="AK74" i="2" s="1"/>
  <c r="AI74" i="2" a="1"/>
  <c r="AI74" i="2" s="1"/>
  <c r="AG74" i="2" a="1"/>
  <c r="AG74" i="2" s="1"/>
  <c r="AE74" i="2" a="1"/>
  <c r="AE74" i="2" s="1"/>
  <c r="AC74" i="2" a="1"/>
  <c r="AC74" i="2" s="1"/>
  <c r="AA74" i="2" a="1"/>
  <c r="AA74" i="2" s="1"/>
  <c r="Y74" i="2" a="1"/>
  <c r="Y74" i="2" s="1"/>
  <c r="W74" i="2" a="1"/>
  <c r="W74" i="2" s="1"/>
  <c r="U74" i="2" a="1"/>
  <c r="U74" i="2" s="1"/>
  <c r="S74" i="2" a="1"/>
  <c r="S74" i="2" s="1"/>
  <c r="Q74" i="2" a="1"/>
  <c r="Q74" i="2" s="1"/>
  <c r="O74" i="2" a="1"/>
  <c r="O74" i="2" s="1"/>
  <c r="M74" i="2" a="1"/>
  <c r="M74" i="2" s="1"/>
  <c r="K74" i="2" a="1"/>
  <c r="K74" i="2" s="1"/>
  <c r="I74" i="2" a="1"/>
  <c r="I74" i="2" s="1"/>
  <c r="G74" i="2" a="1"/>
  <c r="G74" i="2" s="1"/>
  <c r="E74" i="2" a="1"/>
  <c r="E74" i="2" s="1"/>
  <c r="BS73" i="2" a="1"/>
  <c r="BS73" i="2" s="1"/>
  <c r="BQ73" i="2" a="1"/>
  <c r="BQ73" i="2" s="1"/>
  <c r="BO73" i="2" a="1"/>
  <c r="BO73" i="2" s="1"/>
  <c r="BM73" i="2" a="1"/>
  <c r="BM73" i="2" s="1"/>
  <c r="BK73" i="2" a="1"/>
  <c r="BK73" i="2" s="1"/>
  <c r="BI73" i="2" a="1"/>
  <c r="BI73" i="2" s="1"/>
  <c r="BG73" i="2" a="1"/>
  <c r="BG73" i="2" s="1"/>
  <c r="BE73" i="2" a="1"/>
  <c r="BE73" i="2" s="1"/>
  <c r="BC73" i="2" a="1"/>
  <c r="BC73" i="2" s="1"/>
  <c r="BA73" i="2" a="1"/>
  <c r="BA73" i="2" s="1"/>
  <c r="AY73" i="2" a="1"/>
  <c r="AY73" i="2" s="1"/>
  <c r="AW73" i="2" a="1"/>
  <c r="AW73" i="2" s="1"/>
  <c r="AU73" i="2" a="1"/>
  <c r="AU73" i="2" s="1"/>
  <c r="AS73" i="2" a="1"/>
  <c r="AS73" i="2" s="1"/>
  <c r="AQ73" i="2" a="1"/>
  <c r="AQ73" i="2" s="1"/>
  <c r="AO73" i="2" a="1"/>
  <c r="AO73" i="2" s="1"/>
  <c r="AM73" i="2" a="1"/>
  <c r="AM73" i="2" s="1"/>
  <c r="AK73" i="2" a="1"/>
  <c r="AK73" i="2" s="1"/>
  <c r="AI73" i="2" a="1"/>
  <c r="AI73" i="2" s="1"/>
  <c r="AG73" i="2" a="1"/>
  <c r="AG73" i="2" s="1"/>
  <c r="AE73" i="2" a="1"/>
  <c r="AE73" i="2" s="1"/>
  <c r="AC73" i="2" a="1"/>
  <c r="AC73" i="2" s="1"/>
  <c r="AA73" i="2" a="1"/>
  <c r="AA73" i="2" s="1"/>
  <c r="Y73" i="2" a="1"/>
  <c r="Y73" i="2" s="1"/>
  <c r="W73" i="2" a="1"/>
  <c r="W73" i="2" s="1"/>
  <c r="U73" i="2" a="1"/>
  <c r="U73" i="2" s="1"/>
  <c r="S73" i="2" a="1"/>
  <c r="S73" i="2" s="1"/>
  <c r="Q73" i="2" a="1"/>
  <c r="Q73" i="2" s="1"/>
  <c r="O73" i="2" a="1"/>
  <c r="O73" i="2" s="1"/>
  <c r="M73" i="2" a="1"/>
  <c r="M73" i="2" s="1"/>
  <c r="K73" i="2" a="1"/>
  <c r="K73" i="2" s="1"/>
  <c r="I73" i="2" a="1"/>
  <c r="I73" i="2" s="1"/>
  <c r="G73" i="2" a="1"/>
  <c r="G73" i="2" s="1"/>
  <c r="E73" i="2" a="1"/>
  <c r="E73" i="2" s="1"/>
  <c r="BS72" i="2" a="1"/>
  <c r="BS72" i="2" s="1"/>
  <c r="BQ72" i="2" a="1"/>
  <c r="BQ72" i="2" s="1"/>
  <c r="BO72" i="2" a="1"/>
  <c r="BO72" i="2" s="1"/>
  <c r="BM72" i="2" a="1"/>
  <c r="BM72" i="2" s="1"/>
  <c r="BK72" i="2" a="1"/>
  <c r="BK72" i="2" s="1"/>
  <c r="BI72" i="2" a="1"/>
  <c r="BI72" i="2" s="1"/>
  <c r="BG72" i="2" a="1"/>
  <c r="BG72" i="2" s="1"/>
  <c r="BE72" i="2" a="1"/>
  <c r="BE72" i="2" s="1"/>
  <c r="BC72" i="2" a="1"/>
  <c r="BC72" i="2" s="1"/>
  <c r="BA72" i="2" a="1"/>
  <c r="BA72" i="2" s="1"/>
  <c r="AY72" i="2" a="1"/>
  <c r="AY72" i="2" s="1"/>
  <c r="AW72" i="2" a="1"/>
  <c r="AW72" i="2" s="1"/>
  <c r="AU72" i="2" a="1"/>
  <c r="AU72" i="2" s="1"/>
  <c r="AS72" i="2" a="1"/>
  <c r="AS72" i="2" s="1"/>
  <c r="AQ72" i="2" a="1"/>
  <c r="AQ72" i="2" s="1"/>
  <c r="AO72" i="2" a="1"/>
  <c r="AO72" i="2" s="1"/>
  <c r="AM72" i="2" a="1"/>
  <c r="AM72" i="2" s="1"/>
  <c r="AK72" i="2" a="1"/>
  <c r="AK72" i="2" s="1"/>
  <c r="AI72" i="2" a="1"/>
  <c r="AI72" i="2" s="1"/>
  <c r="AG72" i="2" a="1"/>
  <c r="AG72" i="2" s="1"/>
  <c r="AE72" i="2" a="1"/>
  <c r="AE72" i="2" s="1"/>
  <c r="AC72" i="2" a="1"/>
  <c r="AC72" i="2" s="1"/>
  <c r="AA72" i="2" a="1"/>
  <c r="AA72" i="2" s="1"/>
  <c r="Y72" i="2" a="1"/>
  <c r="Y72" i="2" s="1"/>
  <c r="W72" i="2" a="1"/>
  <c r="W72" i="2" s="1"/>
  <c r="U72" i="2" a="1"/>
  <c r="U72" i="2" s="1"/>
  <c r="S72" i="2" a="1"/>
  <c r="S72" i="2" s="1"/>
  <c r="Q72" i="2" a="1"/>
  <c r="Q72" i="2" s="1"/>
  <c r="O72" i="2" a="1"/>
  <c r="O72" i="2" s="1"/>
  <c r="M72" i="2" a="1"/>
  <c r="M72" i="2" s="1"/>
  <c r="K72" i="2" a="1"/>
  <c r="K72" i="2" s="1"/>
  <c r="I72" i="2" a="1"/>
  <c r="I72" i="2" s="1"/>
  <c r="G72" i="2" a="1"/>
  <c r="G72" i="2" s="1"/>
  <c r="E72" i="2" a="1"/>
  <c r="E72" i="2" s="1"/>
  <c r="BS71" i="2" a="1"/>
  <c r="BS71" i="2" s="1"/>
  <c r="BQ71" i="2" a="1"/>
  <c r="BQ71" i="2" s="1"/>
  <c r="BO71" i="2" a="1"/>
  <c r="BO71" i="2" s="1"/>
  <c r="BM71" i="2" a="1"/>
  <c r="BM71" i="2" s="1"/>
  <c r="BK71" i="2" a="1"/>
  <c r="BK71" i="2" s="1"/>
  <c r="BI71" i="2" a="1"/>
  <c r="BI71" i="2" s="1"/>
  <c r="BG71" i="2" a="1"/>
  <c r="BG71" i="2" s="1"/>
  <c r="BE71" i="2" a="1"/>
  <c r="BE71" i="2" s="1"/>
  <c r="BC71" i="2" a="1"/>
  <c r="BC71" i="2" s="1"/>
  <c r="BA71" i="2" a="1"/>
  <c r="BA71" i="2" s="1"/>
  <c r="AY71" i="2" a="1"/>
  <c r="AY71" i="2" s="1"/>
  <c r="AW71" i="2" a="1"/>
  <c r="AW71" i="2" s="1"/>
  <c r="AU71" i="2" a="1"/>
  <c r="AU71" i="2" s="1"/>
  <c r="AS71" i="2" a="1"/>
  <c r="AS71" i="2" s="1"/>
  <c r="AQ71" i="2" a="1"/>
  <c r="AQ71" i="2" s="1"/>
  <c r="AO71" i="2" a="1"/>
  <c r="AO71" i="2" s="1"/>
  <c r="AM71" i="2" a="1"/>
  <c r="AM71" i="2" s="1"/>
  <c r="AK71" i="2" a="1"/>
  <c r="AK71" i="2" s="1"/>
  <c r="AI71" i="2" a="1"/>
  <c r="AI71" i="2" s="1"/>
  <c r="AG71" i="2" a="1"/>
  <c r="AG71" i="2" s="1"/>
  <c r="AE71" i="2" a="1"/>
  <c r="AE71" i="2" s="1"/>
  <c r="AC71" i="2" a="1"/>
  <c r="AC71" i="2" s="1"/>
  <c r="AA71" i="2" a="1"/>
  <c r="AA71" i="2" s="1"/>
  <c r="Y71" i="2" a="1"/>
  <c r="Y71" i="2" s="1"/>
  <c r="W71" i="2" a="1"/>
  <c r="W71" i="2" s="1"/>
  <c r="U71" i="2" a="1"/>
  <c r="U71" i="2" s="1"/>
  <c r="S71" i="2" a="1"/>
  <c r="S71" i="2" s="1"/>
  <c r="Q71" i="2" a="1"/>
  <c r="Q71" i="2" s="1"/>
  <c r="O71" i="2" a="1"/>
  <c r="O71" i="2" s="1"/>
  <c r="M71" i="2" a="1"/>
  <c r="M71" i="2" s="1"/>
  <c r="K71" i="2" a="1"/>
  <c r="K71" i="2" s="1"/>
  <c r="I71" i="2" a="1"/>
  <c r="I71" i="2" s="1"/>
  <c r="G71" i="2" a="1"/>
  <c r="G71" i="2" s="1"/>
  <c r="E71" i="2" a="1"/>
  <c r="E71" i="2" s="1"/>
  <c r="BS70" i="2" a="1"/>
  <c r="BS70" i="2" s="1"/>
  <c r="BQ70" i="2" a="1"/>
  <c r="BQ70" i="2" s="1"/>
  <c r="BO70" i="2" a="1"/>
  <c r="BO70" i="2" s="1"/>
  <c r="BM70" i="2" a="1"/>
  <c r="BM70" i="2" s="1"/>
  <c r="BK70" i="2" a="1"/>
  <c r="BK70" i="2" s="1"/>
  <c r="BI70" i="2" a="1"/>
  <c r="BI70" i="2" s="1"/>
  <c r="BG70" i="2" a="1"/>
  <c r="BG70" i="2" s="1"/>
  <c r="BE70" i="2" a="1"/>
  <c r="BE70" i="2" s="1"/>
  <c r="BC70" i="2" a="1"/>
  <c r="BC70" i="2" s="1"/>
  <c r="BA70" i="2" a="1"/>
  <c r="BA70" i="2" s="1"/>
  <c r="AY70" i="2" a="1"/>
  <c r="AY70" i="2" s="1"/>
  <c r="AW70" i="2" a="1"/>
  <c r="AW70" i="2" s="1"/>
  <c r="AU70" i="2" a="1"/>
  <c r="AU70" i="2" s="1"/>
  <c r="AS70" i="2" a="1"/>
  <c r="AS70" i="2" s="1"/>
  <c r="AQ70" i="2" a="1"/>
  <c r="AQ70" i="2" s="1"/>
  <c r="AO70" i="2" a="1"/>
  <c r="AO70" i="2" s="1"/>
  <c r="AM70" i="2" a="1"/>
  <c r="AM70" i="2" s="1"/>
  <c r="AK70" i="2" a="1"/>
  <c r="AK70" i="2" s="1"/>
  <c r="AI70" i="2" a="1"/>
  <c r="AI70" i="2" s="1"/>
  <c r="AG70" i="2" a="1"/>
  <c r="AG70" i="2" s="1"/>
  <c r="AE70" i="2" a="1"/>
  <c r="AE70" i="2" s="1"/>
  <c r="AC70" i="2" a="1"/>
  <c r="AC70" i="2" s="1"/>
  <c r="AA70" i="2" a="1"/>
  <c r="AA70" i="2" s="1"/>
  <c r="Y70" i="2" a="1"/>
  <c r="Y70" i="2" s="1"/>
  <c r="W70" i="2" a="1"/>
  <c r="W70" i="2" s="1"/>
  <c r="U70" i="2" a="1"/>
  <c r="U70" i="2" s="1"/>
  <c r="S70" i="2" a="1"/>
  <c r="S70" i="2" s="1"/>
  <c r="Q70" i="2" a="1"/>
  <c r="Q70" i="2" s="1"/>
  <c r="O70" i="2" a="1"/>
  <c r="O70" i="2" s="1"/>
  <c r="M70" i="2" a="1"/>
  <c r="M70" i="2" s="1"/>
  <c r="K70" i="2" a="1"/>
  <c r="K70" i="2" s="1"/>
  <c r="I70" i="2" a="1"/>
  <c r="I70" i="2" s="1"/>
  <c r="G70" i="2" a="1"/>
  <c r="G70" i="2" s="1"/>
  <c r="E70" i="2" a="1"/>
  <c r="E70" i="2" s="1"/>
  <c r="BS69" i="2" a="1"/>
  <c r="BS69" i="2" s="1"/>
  <c r="BQ69" i="2" a="1"/>
  <c r="BQ69" i="2" s="1"/>
  <c r="BO69" i="2" a="1"/>
  <c r="BO69" i="2" s="1"/>
  <c r="BM69" i="2" a="1"/>
  <c r="BM69" i="2" s="1"/>
  <c r="BK69" i="2" a="1"/>
  <c r="BK69" i="2" s="1"/>
  <c r="BI69" i="2" a="1"/>
  <c r="BI69" i="2" s="1"/>
  <c r="BG69" i="2" a="1"/>
  <c r="BG69" i="2" s="1"/>
  <c r="BE69" i="2" a="1"/>
  <c r="BE69" i="2" s="1"/>
  <c r="BC69" i="2" a="1"/>
  <c r="BC69" i="2" s="1"/>
  <c r="BA69" i="2" a="1"/>
  <c r="BA69" i="2" s="1"/>
  <c r="AY69" i="2" a="1"/>
  <c r="AY69" i="2" s="1"/>
  <c r="AW69" i="2" a="1"/>
  <c r="AW69" i="2" s="1"/>
  <c r="AU69" i="2" a="1"/>
  <c r="AU69" i="2" s="1"/>
  <c r="AS69" i="2" a="1"/>
  <c r="AS69" i="2" s="1"/>
  <c r="AQ69" i="2" a="1"/>
  <c r="AQ69" i="2" s="1"/>
  <c r="AO69" i="2" a="1"/>
  <c r="AO69" i="2" s="1"/>
  <c r="AM69" i="2" a="1"/>
  <c r="AM69" i="2" s="1"/>
  <c r="AK69" i="2" a="1"/>
  <c r="AK69" i="2" s="1"/>
  <c r="AI69" i="2" a="1"/>
  <c r="AI69" i="2" s="1"/>
  <c r="AG69" i="2" a="1"/>
  <c r="AG69" i="2" s="1"/>
  <c r="AE69" i="2" a="1"/>
  <c r="AE69" i="2" s="1"/>
  <c r="AC69" i="2" a="1"/>
  <c r="AC69" i="2" s="1"/>
  <c r="AA69" i="2" a="1"/>
  <c r="AA69" i="2" s="1"/>
  <c r="Y69" i="2" a="1"/>
  <c r="Y69" i="2" s="1"/>
  <c r="W69" i="2" a="1"/>
  <c r="W69" i="2" s="1"/>
  <c r="U69" i="2" a="1"/>
  <c r="U69" i="2" s="1"/>
  <c r="S69" i="2" a="1"/>
  <c r="S69" i="2" s="1"/>
  <c r="Q69" i="2" a="1"/>
  <c r="Q69" i="2" s="1"/>
  <c r="O69" i="2" a="1"/>
  <c r="O69" i="2" s="1"/>
  <c r="M69" i="2" a="1"/>
  <c r="M69" i="2" s="1"/>
  <c r="K69" i="2" a="1"/>
  <c r="K69" i="2" s="1"/>
  <c r="I69" i="2" a="1"/>
  <c r="I69" i="2" s="1"/>
  <c r="G69" i="2" a="1"/>
  <c r="G69" i="2" s="1"/>
  <c r="E69" i="2" a="1"/>
  <c r="E69" i="2" s="1"/>
  <c r="BS68" i="2" a="1"/>
  <c r="BS68" i="2" s="1"/>
  <c r="BQ68" i="2" a="1"/>
  <c r="BQ68" i="2" s="1"/>
  <c r="BO68" i="2" a="1"/>
  <c r="BO68" i="2" s="1"/>
  <c r="BM68" i="2" a="1"/>
  <c r="BM68" i="2" s="1"/>
  <c r="BK68" i="2" a="1"/>
  <c r="BK68" i="2" s="1"/>
  <c r="BI68" i="2" a="1"/>
  <c r="BI68" i="2" s="1"/>
  <c r="BG68" i="2" a="1"/>
  <c r="BG68" i="2" s="1"/>
  <c r="BE68" i="2" a="1"/>
  <c r="BE68" i="2" s="1"/>
  <c r="BC68" i="2" a="1"/>
  <c r="BC68" i="2" s="1"/>
  <c r="BA68" i="2" a="1"/>
  <c r="BA68" i="2" s="1"/>
  <c r="AY68" i="2" a="1"/>
  <c r="AY68" i="2" s="1"/>
  <c r="AW68" i="2" a="1"/>
  <c r="AW68" i="2" s="1"/>
  <c r="AU68" i="2" a="1"/>
  <c r="AU68" i="2" s="1"/>
  <c r="AS68" i="2" a="1"/>
  <c r="AS68" i="2" s="1"/>
  <c r="AQ68" i="2" a="1"/>
  <c r="AQ68" i="2" s="1"/>
  <c r="AO68" i="2" a="1"/>
  <c r="AO68" i="2" s="1"/>
  <c r="AM68" i="2" a="1"/>
  <c r="AM68" i="2" s="1"/>
  <c r="AK68" i="2" a="1"/>
  <c r="AK68" i="2" s="1"/>
  <c r="AI68" i="2" a="1"/>
  <c r="AI68" i="2" s="1"/>
  <c r="AG68" i="2" a="1"/>
  <c r="AG68" i="2" s="1"/>
  <c r="AE68" i="2" a="1"/>
  <c r="AE68" i="2" s="1"/>
  <c r="AC68" i="2" a="1"/>
  <c r="AC68" i="2" s="1"/>
  <c r="AA68" i="2" a="1"/>
  <c r="AA68" i="2" s="1"/>
  <c r="Y68" i="2" a="1"/>
  <c r="Y68" i="2" s="1"/>
  <c r="W68" i="2" a="1"/>
  <c r="W68" i="2" s="1"/>
  <c r="U68" i="2" a="1"/>
  <c r="U68" i="2" s="1"/>
  <c r="S68" i="2" a="1"/>
  <c r="S68" i="2" s="1"/>
  <c r="Q68" i="2" a="1"/>
  <c r="Q68" i="2" s="1"/>
  <c r="O68" i="2" a="1"/>
  <c r="O68" i="2" s="1"/>
  <c r="M68" i="2" a="1"/>
  <c r="M68" i="2" s="1"/>
  <c r="K68" i="2" a="1"/>
  <c r="K68" i="2" s="1"/>
  <c r="I68" i="2" a="1"/>
  <c r="I68" i="2" s="1"/>
  <c r="G68" i="2" a="1"/>
  <c r="G68" i="2" s="1"/>
  <c r="E68" i="2" a="1"/>
  <c r="E68" i="2" s="1"/>
  <c r="BS67" i="2" a="1"/>
  <c r="BS67" i="2" s="1"/>
  <c r="BQ67" i="2" a="1"/>
  <c r="BQ67" i="2" s="1"/>
  <c r="BO67" i="2" a="1"/>
  <c r="BO67" i="2" s="1"/>
  <c r="BM67" i="2" a="1"/>
  <c r="BM67" i="2" s="1"/>
  <c r="BK67" i="2" a="1"/>
  <c r="BK67" i="2" s="1"/>
  <c r="BI67" i="2" a="1"/>
  <c r="BI67" i="2" s="1"/>
  <c r="BG67" i="2" a="1"/>
  <c r="BG67" i="2" s="1"/>
  <c r="BE67" i="2" a="1"/>
  <c r="BE67" i="2" s="1"/>
  <c r="BC67" i="2" a="1"/>
  <c r="BC67" i="2" s="1"/>
  <c r="BA67" i="2" a="1"/>
  <c r="BA67" i="2" s="1"/>
  <c r="AY67" i="2" a="1"/>
  <c r="AY67" i="2" s="1"/>
  <c r="AW67" i="2" a="1"/>
  <c r="AW67" i="2" s="1"/>
  <c r="AU67" i="2" a="1"/>
  <c r="AU67" i="2" s="1"/>
  <c r="AS67" i="2" a="1"/>
  <c r="AS67" i="2" s="1"/>
  <c r="AQ67" i="2" a="1"/>
  <c r="AQ67" i="2" s="1"/>
  <c r="AO67" i="2" a="1"/>
  <c r="AO67" i="2" s="1"/>
  <c r="AM67" i="2" a="1"/>
  <c r="AM67" i="2" s="1"/>
  <c r="AK67" i="2" a="1"/>
  <c r="AK67" i="2" s="1"/>
  <c r="AI67" i="2" a="1"/>
  <c r="AI67" i="2" s="1"/>
  <c r="AG67" i="2" a="1"/>
  <c r="AG67" i="2" s="1"/>
  <c r="AE67" i="2" a="1"/>
  <c r="AE67" i="2" s="1"/>
  <c r="AC67" i="2" a="1"/>
  <c r="AC67" i="2" s="1"/>
  <c r="AA67" i="2" a="1"/>
  <c r="AA67" i="2" s="1"/>
  <c r="Y67" i="2" a="1"/>
  <c r="Y67" i="2" s="1"/>
  <c r="W67" i="2" a="1"/>
  <c r="W67" i="2" s="1"/>
  <c r="U67" i="2" a="1"/>
  <c r="U67" i="2" s="1"/>
  <c r="S67" i="2" a="1"/>
  <c r="S67" i="2" s="1"/>
  <c r="Q67" i="2" a="1"/>
  <c r="Q67" i="2" s="1"/>
  <c r="O67" i="2" a="1"/>
  <c r="O67" i="2" s="1"/>
  <c r="M67" i="2" a="1"/>
  <c r="M67" i="2" s="1"/>
  <c r="K67" i="2" a="1"/>
  <c r="K67" i="2" s="1"/>
  <c r="I67" i="2" a="1"/>
  <c r="I67" i="2" s="1"/>
  <c r="G67" i="2" a="1"/>
  <c r="G67" i="2" s="1"/>
  <c r="E67" i="2" a="1"/>
  <c r="E67" i="2" s="1"/>
  <c r="BS66" i="2" a="1"/>
  <c r="BS66" i="2" s="1"/>
  <c r="BQ66" i="2" a="1"/>
  <c r="BQ66" i="2" s="1"/>
  <c r="BO66" i="2" a="1"/>
  <c r="BO66" i="2" s="1"/>
  <c r="BM66" i="2" a="1"/>
  <c r="BM66" i="2" s="1"/>
  <c r="BK66" i="2" a="1"/>
  <c r="BK66" i="2" s="1"/>
  <c r="BI66" i="2" a="1"/>
  <c r="BI66" i="2" s="1"/>
  <c r="BG66" i="2" a="1"/>
  <c r="BG66" i="2" s="1"/>
  <c r="BE66" i="2" a="1"/>
  <c r="BE66" i="2" s="1"/>
  <c r="BC66" i="2" a="1"/>
  <c r="BC66" i="2" s="1"/>
  <c r="BA66" i="2" a="1"/>
  <c r="BA66" i="2" s="1"/>
  <c r="AY66" i="2" a="1"/>
  <c r="AY66" i="2" s="1"/>
  <c r="AW66" i="2" a="1"/>
  <c r="AW66" i="2" s="1"/>
  <c r="AU66" i="2" a="1"/>
  <c r="AU66" i="2" s="1"/>
  <c r="AS66" i="2" a="1"/>
  <c r="AS66" i="2" s="1"/>
  <c r="AQ66" i="2" a="1"/>
  <c r="AQ66" i="2" s="1"/>
  <c r="AO66" i="2" a="1"/>
  <c r="AO66" i="2" s="1"/>
  <c r="AM66" i="2" a="1"/>
  <c r="AM66" i="2" s="1"/>
  <c r="AK66" i="2" a="1"/>
  <c r="AK66" i="2" s="1"/>
  <c r="AI66" i="2" a="1"/>
  <c r="AI66" i="2" s="1"/>
  <c r="AG66" i="2" a="1"/>
  <c r="AG66" i="2" s="1"/>
  <c r="AE66" i="2" a="1"/>
  <c r="AE66" i="2" s="1"/>
  <c r="AC66" i="2" a="1"/>
  <c r="AC66" i="2" s="1"/>
  <c r="AA66" i="2" a="1"/>
  <c r="AA66" i="2" s="1"/>
  <c r="Y66" i="2" a="1"/>
  <c r="Y66" i="2" s="1"/>
  <c r="W66" i="2" a="1"/>
  <c r="W66" i="2" s="1"/>
  <c r="U66" i="2" a="1"/>
  <c r="U66" i="2" s="1"/>
  <c r="S66" i="2" a="1"/>
  <c r="S66" i="2" s="1"/>
  <c r="Q66" i="2" a="1"/>
  <c r="Q66" i="2" s="1"/>
  <c r="O66" i="2" a="1"/>
  <c r="O66" i="2" s="1"/>
  <c r="M66" i="2" a="1"/>
  <c r="M66" i="2" s="1"/>
  <c r="K66" i="2" a="1"/>
  <c r="K66" i="2" s="1"/>
  <c r="I66" i="2" a="1"/>
  <c r="I66" i="2" s="1"/>
  <c r="G66" i="2" a="1"/>
  <c r="G66" i="2" s="1"/>
  <c r="E66" i="2" a="1"/>
  <c r="E66" i="2" s="1"/>
  <c r="BS65" i="2" a="1"/>
  <c r="BS65" i="2" s="1"/>
  <c r="BQ65" i="2" a="1"/>
  <c r="BQ65" i="2" s="1"/>
  <c r="BO65" i="2" a="1"/>
  <c r="BO65" i="2" s="1"/>
  <c r="BM65" i="2" a="1"/>
  <c r="BM65" i="2" s="1"/>
  <c r="BK65" i="2" a="1"/>
  <c r="BK65" i="2" s="1"/>
  <c r="BI65" i="2" a="1"/>
  <c r="BI65" i="2" s="1"/>
  <c r="BG65" i="2" a="1"/>
  <c r="BG65" i="2" s="1"/>
  <c r="BE65" i="2" a="1"/>
  <c r="BE65" i="2" s="1"/>
  <c r="BC65" i="2" a="1"/>
  <c r="BC65" i="2" s="1"/>
  <c r="BA65" i="2" a="1"/>
  <c r="BA65" i="2" s="1"/>
  <c r="AY65" i="2" a="1"/>
  <c r="AY65" i="2" s="1"/>
  <c r="AW65" i="2" a="1"/>
  <c r="AW65" i="2" s="1"/>
  <c r="AU65" i="2" a="1"/>
  <c r="AU65" i="2" s="1"/>
  <c r="AS65" i="2" a="1"/>
  <c r="AS65" i="2" s="1"/>
  <c r="AQ65" i="2" a="1"/>
  <c r="AQ65" i="2" s="1"/>
  <c r="AO65" i="2" a="1"/>
  <c r="AO65" i="2" s="1"/>
  <c r="AM65" i="2" a="1"/>
  <c r="AM65" i="2" s="1"/>
  <c r="AK65" i="2" a="1"/>
  <c r="AK65" i="2" s="1"/>
  <c r="AI65" i="2" a="1"/>
  <c r="AI65" i="2" s="1"/>
  <c r="AG65" i="2" a="1"/>
  <c r="AG65" i="2" s="1"/>
  <c r="AE65" i="2" a="1"/>
  <c r="AE65" i="2" s="1"/>
  <c r="AC65" i="2" a="1"/>
  <c r="AC65" i="2" s="1"/>
  <c r="AA65" i="2" a="1"/>
  <c r="AA65" i="2" s="1"/>
  <c r="Y65" i="2" a="1"/>
  <c r="Y65" i="2" s="1"/>
  <c r="W65" i="2" a="1"/>
  <c r="W65" i="2" s="1"/>
  <c r="U65" i="2" a="1"/>
  <c r="U65" i="2" s="1"/>
  <c r="S65" i="2" a="1"/>
  <c r="S65" i="2" s="1"/>
  <c r="Q65" i="2" a="1"/>
  <c r="Q65" i="2" s="1"/>
  <c r="O65" i="2" a="1"/>
  <c r="O65" i="2" s="1"/>
  <c r="M65" i="2" a="1"/>
  <c r="M65" i="2" s="1"/>
  <c r="K65" i="2" a="1"/>
  <c r="K65" i="2" s="1"/>
  <c r="I65" i="2" a="1"/>
  <c r="I65" i="2" s="1"/>
  <c r="G65" i="2" a="1"/>
  <c r="G65" i="2" s="1"/>
  <c r="E65" i="2" a="1"/>
  <c r="E65" i="2" s="1"/>
  <c r="BS64" i="2" a="1"/>
  <c r="BS64" i="2" s="1"/>
  <c r="BQ64" i="2" a="1"/>
  <c r="BQ64" i="2" s="1"/>
  <c r="BO64" i="2" a="1"/>
  <c r="BO64" i="2" s="1"/>
  <c r="BM64" i="2" a="1"/>
  <c r="BM64" i="2" s="1"/>
  <c r="BK64" i="2" a="1"/>
  <c r="BK64" i="2" s="1"/>
  <c r="BI64" i="2" a="1"/>
  <c r="BI64" i="2" s="1"/>
  <c r="BG64" i="2" a="1"/>
  <c r="BG64" i="2" s="1"/>
  <c r="BE64" i="2" a="1"/>
  <c r="BE64" i="2" s="1"/>
  <c r="BC64" i="2" a="1"/>
  <c r="BC64" i="2" s="1"/>
  <c r="BA64" i="2" a="1"/>
  <c r="BA64" i="2" s="1"/>
  <c r="AY64" i="2" a="1"/>
  <c r="AY64" i="2" s="1"/>
  <c r="AW64" i="2" a="1"/>
  <c r="AW64" i="2" s="1"/>
  <c r="AU64" i="2" a="1"/>
  <c r="AU64" i="2" s="1"/>
  <c r="AS64" i="2" a="1"/>
  <c r="AS64" i="2" s="1"/>
  <c r="AQ64" i="2" a="1"/>
  <c r="AQ64" i="2" s="1"/>
  <c r="AO64" i="2" a="1"/>
  <c r="AO64" i="2" s="1"/>
  <c r="AM64" i="2" a="1"/>
  <c r="AM64" i="2" s="1"/>
  <c r="AK64" i="2" a="1"/>
  <c r="AK64" i="2" s="1"/>
  <c r="AI64" i="2" a="1"/>
  <c r="AI64" i="2" s="1"/>
  <c r="AG64" i="2" a="1"/>
  <c r="AG64" i="2" s="1"/>
  <c r="AE64" i="2" a="1"/>
  <c r="AE64" i="2" s="1"/>
  <c r="AC64" i="2" a="1"/>
  <c r="AC64" i="2" s="1"/>
  <c r="AA64" i="2" a="1"/>
  <c r="AA64" i="2" s="1"/>
  <c r="Y64" i="2" a="1"/>
  <c r="Y64" i="2" s="1"/>
  <c r="W64" i="2" a="1"/>
  <c r="W64" i="2" s="1"/>
  <c r="U64" i="2" a="1"/>
  <c r="U64" i="2" s="1"/>
  <c r="S64" i="2" a="1"/>
  <c r="S64" i="2" s="1"/>
  <c r="Q64" i="2" a="1"/>
  <c r="Q64" i="2" s="1"/>
  <c r="O64" i="2" a="1"/>
  <c r="O64" i="2" s="1"/>
  <c r="M64" i="2" a="1"/>
  <c r="M64" i="2" s="1"/>
  <c r="K64" i="2" a="1"/>
  <c r="K64" i="2" s="1"/>
  <c r="I64" i="2" a="1"/>
  <c r="I64" i="2" s="1"/>
  <c r="G64" i="2" a="1"/>
  <c r="G64" i="2" s="1"/>
  <c r="E64" i="2" a="1"/>
  <c r="E64" i="2" s="1"/>
  <c r="BS63" i="2" a="1"/>
  <c r="BS63" i="2" s="1"/>
  <c r="BQ63" i="2" a="1"/>
  <c r="BQ63" i="2" s="1"/>
  <c r="BO63" i="2" a="1"/>
  <c r="BO63" i="2" s="1"/>
  <c r="BM63" i="2" a="1"/>
  <c r="BM63" i="2" s="1"/>
  <c r="BK63" i="2" a="1"/>
  <c r="BK63" i="2" s="1"/>
  <c r="BI63" i="2" a="1"/>
  <c r="BI63" i="2" s="1"/>
  <c r="BG63" i="2" a="1"/>
  <c r="BG63" i="2" s="1"/>
  <c r="BE63" i="2" a="1"/>
  <c r="BE63" i="2" s="1"/>
  <c r="BC63" i="2" a="1"/>
  <c r="BC63" i="2" s="1"/>
  <c r="BA63" i="2" a="1"/>
  <c r="BA63" i="2" s="1"/>
  <c r="AY63" i="2" a="1"/>
  <c r="AY63" i="2" s="1"/>
  <c r="AW63" i="2" a="1"/>
  <c r="AW63" i="2" s="1"/>
  <c r="AU63" i="2" a="1"/>
  <c r="AU63" i="2" s="1"/>
  <c r="AS63" i="2" a="1"/>
  <c r="AS63" i="2" s="1"/>
  <c r="AQ63" i="2" a="1"/>
  <c r="AQ63" i="2" s="1"/>
  <c r="AO63" i="2" a="1"/>
  <c r="AO63" i="2" s="1"/>
  <c r="AM63" i="2" a="1"/>
  <c r="AM63" i="2" s="1"/>
  <c r="AK63" i="2" a="1"/>
  <c r="AK63" i="2" s="1"/>
  <c r="AI63" i="2" a="1"/>
  <c r="AI63" i="2" s="1"/>
  <c r="AG63" i="2" a="1"/>
  <c r="AG63" i="2" s="1"/>
  <c r="AE63" i="2" a="1"/>
  <c r="AE63" i="2" s="1"/>
  <c r="AC63" i="2" a="1"/>
  <c r="AC63" i="2" s="1"/>
  <c r="AA63" i="2" a="1"/>
  <c r="AA63" i="2" s="1"/>
  <c r="Y63" i="2" a="1"/>
  <c r="Y63" i="2" s="1"/>
  <c r="W63" i="2" a="1"/>
  <c r="W63" i="2" s="1"/>
  <c r="U63" i="2" a="1"/>
  <c r="U63" i="2" s="1"/>
  <c r="S63" i="2" a="1"/>
  <c r="S63" i="2" s="1"/>
  <c r="Q63" i="2" a="1"/>
  <c r="Q63" i="2" s="1"/>
  <c r="O63" i="2" a="1"/>
  <c r="O63" i="2" s="1"/>
  <c r="M63" i="2" a="1"/>
  <c r="M63" i="2" s="1"/>
  <c r="K63" i="2" a="1"/>
  <c r="K63" i="2" s="1"/>
  <c r="I63" i="2" a="1"/>
  <c r="I63" i="2" s="1"/>
  <c r="G63" i="2" a="1"/>
  <c r="G63" i="2" s="1"/>
  <c r="E63" i="2" a="1"/>
  <c r="E63" i="2" s="1"/>
  <c r="BS62" i="2" a="1"/>
  <c r="BS62" i="2" s="1"/>
  <c r="BQ62" i="2" a="1"/>
  <c r="BQ62" i="2" s="1"/>
  <c r="BO62" i="2" a="1"/>
  <c r="BO62" i="2" s="1"/>
  <c r="BM62" i="2" a="1"/>
  <c r="BM62" i="2" s="1"/>
  <c r="BK62" i="2" a="1"/>
  <c r="BK62" i="2" s="1"/>
  <c r="BI62" i="2" a="1"/>
  <c r="BI62" i="2" s="1"/>
  <c r="BG62" i="2" a="1"/>
  <c r="BG62" i="2" s="1"/>
  <c r="BE62" i="2" a="1"/>
  <c r="BE62" i="2" s="1"/>
  <c r="BC62" i="2" a="1"/>
  <c r="BC62" i="2" s="1"/>
  <c r="BA62" i="2" a="1"/>
  <c r="BA62" i="2" s="1"/>
  <c r="AY62" i="2" a="1"/>
  <c r="AY62" i="2" s="1"/>
  <c r="AW62" i="2" a="1"/>
  <c r="AW62" i="2" s="1"/>
  <c r="AU62" i="2" a="1"/>
  <c r="AU62" i="2" s="1"/>
  <c r="AS62" i="2" a="1"/>
  <c r="AS62" i="2" s="1"/>
  <c r="AQ62" i="2" a="1"/>
  <c r="AQ62" i="2" s="1"/>
  <c r="AO62" i="2" a="1"/>
  <c r="AO62" i="2" s="1"/>
  <c r="AM62" i="2" a="1"/>
  <c r="AM62" i="2" s="1"/>
  <c r="AK62" i="2" a="1"/>
  <c r="AK62" i="2" s="1"/>
  <c r="AI62" i="2" a="1"/>
  <c r="AI62" i="2" s="1"/>
  <c r="AG62" i="2" a="1"/>
  <c r="AG62" i="2" s="1"/>
  <c r="AE62" i="2" a="1"/>
  <c r="AE62" i="2" s="1"/>
  <c r="AC62" i="2" a="1"/>
  <c r="AC62" i="2" s="1"/>
  <c r="AA62" i="2" a="1"/>
  <c r="AA62" i="2" s="1"/>
  <c r="Y62" i="2" a="1"/>
  <c r="Y62" i="2" s="1"/>
  <c r="W62" i="2" a="1"/>
  <c r="W62" i="2" s="1"/>
  <c r="U62" i="2" a="1"/>
  <c r="U62" i="2" s="1"/>
  <c r="S62" i="2" a="1"/>
  <c r="S62" i="2" s="1"/>
  <c r="Q62" i="2" a="1"/>
  <c r="Q62" i="2" s="1"/>
  <c r="O62" i="2" a="1"/>
  <c r="O62" i="2" s="1"/>
  <c r="M62" i="2" a="1"/>
  <c r="M62" i="2" s="1"/>
  <c r="K62" i="2" a="1"/>
  <c r="K62" i="2" s="1"/>
  <c r="I62" i="2" a="1"/>
  <c r="I62" i="2" s="1"/>
  <c r="G62" i="2" a="1"/>
  <c r="G62" i="2" s="1"/>
  <c r="E62" i="2" a="1"/>
  <c r="E62" i="2" s="1"/>
  <c r="BS61" i="2" a="1"/>
  <c r="BS61" i="2" s="1"/>
  <c r="BQ61" i="2" a="1"/>
  <c r="BQ61" i="2" s="1"/>
  <c r="BO61" i="2" a="1"/>
  <c r="BO61" i="2" s="1"/>
  <c r="BM61" i="2" a="1"/>
  <c r="BM61" i="2" s="1"/>
  <c r="BK61" i="2" a="1"/>
  <c r="BK61" i="2" s="1"/>
  <c r="BI61" i="2" a="1"/>
  <c r="BI61" i="2" s="1"/>
  <c r="BG61" i="2" a="1"/>
  <c r="BG61" i="2" s="1"/>
  <c r="BE61" i="2" a="1"/>
  <c r="BE61" i="2" s="1"/>
  <c r="BC61" i="2" a="1"/>
  <c r="BC61" i="2" s="1"/>
  <c r="BA61" i="2" a="1"/>
  <c r="BA61" i="2" s="1"/>
  <c r="AY61" i="2" a="1"/>
  <c r="AY61" i="2" s="1"/>
  <c r="AW61" i="2" a="1"/>
  <c r="AW61" i="2" s="1"/>
  <c r="AU61" i="2" a="1"/>
  <c r="AU61" i="2" s="1"/>
  <c r="AS61" i="2" a="1"/>
  <c r="AS61" i="2" s="1"/>
  <c r="AQ61" i="2" a="1"/>
  <c r="AQ61" i="2" s="1"/>
  <c r="AO61" i="2" a="1"/>
  <c r="AO61" i="2" s="1"/>
  <c r="AM61" i="2" a="1"/>
  <c r="AM61" i="2" s="1"/>
  <c r="AK61" i="2" a="1"/>
  <c r="AK61" i="2" s="1"/>
  <c r="AI61" i="2" a="1"/>
  <c r="AI61" i="2" s="1"/>
  <c r="AG61" i="2" a="1"/>
  <c r="AG61" i="2" s="1"/>
  <c r="AE61" i="2" a="1"/>
  <c r="AE61" i="2" s="1"/>
  <c r="AC61" i="2" a="1"/>
  <c r="AC61" i="2" s="1"/>
  <c r="AA61" i="2" a="1"/>
  <c r="AA61" i="2" s="1"/>
  <c r="Y61" i="2" a="1"/>
  <c r="Y61" i="2" s="1"/>
  <c r="W61" i="2" a="1"/>
  <c r="W61" i="2" s="1"/>
  <c r="U61" i="2" a="1"/>
  <c r="U61" i="2" s="1"/>
  <c r="S61" i="2" a="1"/>
  <c r="S61" i="2" s="1"/>
  <c r="Q61" i="2" a="1"/>
  <c r="Q61" i="2" s="1"/>
  <c r="O61" i="2" a="1"/>
  <c r="O61" i="2" s="1"/>
  <c r="M61" i="2" a="1"/>
  <c r="M61" i="2" s="1"/>
  <c r="K61" i="2" a="1"/>
  <c r="K61" i="2" s="1"/>
  <c r="I61" i="2" a="1"/>
  <c r="I61" i="2" s="1"/>
  <c r="G61" i="2" a="1"/>
  <c r="G61" i="2" s="1"/>
  <c r="E61" i="2" a="1"/>
  <c r="E61" i="2" s="1"/>
  <c r="BS60" i="2" a="1"/>
  <c r="BS60" i="2" s="1"/>
  <c r="BQ60" i="2" a="1"/>
  <c r="BQ60" i="2" s="1"/>
  <c r="BO60" i="2" a="1"/>
  <c r="BO60" i="2" s="1"/>
  <c r="BM60" i="2" a="1"/>
  <c r="BM60" i="2" s="1"/>
  <c r="BK60" i="2" a="1"/>
  <c r="BK60" i="2" s="1"/>
  <c r="BI60" i="2" a="1"/>
  <c r="BI60" i="2" s="1"/>
  <c r="BG60" i="2" a="1"/>
  <c r="BG60" i="2" s="1"/>
  <c r="BE60" i="2" a="1"/>
  <c r="BE60" i="2" s="1"/>
  <c r="BC60" i="2" a="1"/>
  <c r="BC60" i="2" s="1"/>
  <c r="BA60" i="2" a="1"/>
  <c r="BA60" i="2" s="1"/>
  <c r="AY60" i="2" a="1"/>
  <c r="AY60" i="2" s="1"/>
  <c r="AW60" i="2" a="1"/>
  <c r="AW60" i="2" s="1"/>
  <c r="AU60" i="2" a="1"/>
  <c r="AU60" i="2" s="1"/>
  <c r="AS60" i="2" a="1"/>
  <c r="AS60" i="2" s="1"/>
  <c r="AQ60" i="2" a="1"/>
  <c r="AQ60" i="2" s="1"/>
  <c r="AO60" i="2" a="1"/>
  <c r="AO60" i="2" s="1"/>
  <c r="AM60" i="2" a="1"/>
  <c r="AM60" i="2" s="1"/>
  <c r="AK60" i="2" a="1"/>
  <c r="AK60" i="2" s="1"/>
  <c r="AI60" i="2" a="1"/>
  <c r="AI60" i="2" s="1"/>
  <c r="AG60" i="2" a="1"/>
  <c r="AG60" i="2" s="1"/>
  <c r="AE60" i="2" a="1"/>
  <c r="AE60" i="2" s="1"/>
  <c r="AC60" i="2" a="1"/>
  <c r="AC60" i="2" s="1"/>
  <c r="AA60" i="2" a="1"/>
  <c r="AA60" i="2" s="1"/>
  <c r="Y60" i="2" a="1"/>
  <c r="Y60" i="2" s="1"/>
  <c r="W60" i="2" a="1"/>
  <c r="W60" i="2" s="1"/>
  <c r="U60" i="2" a="1"/>
  <c r="U60" i="2" s="1"/>
  <c r="S60" i="2" a="1"/>
  <c r="S60" i="2" s="1"/>
  <c r="Q60" i="2" a="1"/>
  <c r="Q60" i="2" s="1"/>
  <c r="O60" i="2" a="1"/>
  <c r="O60" i="2" s="1"/>
  <c r="M60" i="2" a="1"/>
  <c r="M60" i="2" s="1"/>
  <c r="K60" i="2" a="1"/>
  <c r="K60" i="2" s="1"/>
  <c r="I60" i="2" a="1"/>
  <c r="I60" i="2" s="1"/>
  <c r="G60" i="2" a="1"/>
  <c r="G60" i="2" s="1"/>
  <c r="E60" i="2" a="1"/>
  <c r="E60" i="2" s="1"/>
  <c r="BS59" i="2" a="1"/>
  <c r="BS59" i="2" s="1"/>
  <c r="BQ59" i="2" a="1"/>
  <c r="BQ59" i="2" s="1"/>
  <c r="BO59" i="2" a="1"/>
  <c r="BO59" i="2" s="1"/>
  <c r="BM59" i="2" a="1"/>
  <c r="BM59" i="2" s="1"/>
  <c r="BK59" i="2" a="1"/>
  <c r="BK59" i="2" s="1"/>
  <c r="BI59" i="2" a="1"/>
  <c r="BI59" i="2" s="1"/>
  <c r="BG59" i="2" a="1"/>
  <c r="BG59" i="2" s="1"/>
  <c r="BE59" i="2" a="1"/>
  <c r="BE59" i="2" s="1"/>
  <c r="BC59" i="2" a="1"/>
  <c r="BC59" i="2" s="1"/>
  <c r="BA59" i="2" a="1"/>
  <c r="BA59" i="2" s="1"/>
  <c r="AY59" i="2" a="1"/>
  <c r="AY59" i="2" s="1"/>
  <c r="AW59" i="2" a="1"/>
  <c r="AW59" i="2" s="1"/>
  <c r="AU59" i="2" a="1"/>
  <c r="AU59" i="2" s="1"/>
  <c r="AS59" i="2" a="1"/>
  <c r="AS59" i="2" s="1"/>
  <c r="AQ59" i="2" a="1"/>
  <c r="AQ59" i="2" s="1"/>
  <c r="AO59" i="2" a="1"/>
  <c r="AO59" i="2" s="1"/>
  <c r="AM59" i="2" a="1"/>
  <c r="AM59" i="2" s="1"/>
  <c r="AK59" i="2" a="1"/>
  <c r="AK59" i="2" s="1"/>
  <c r="AI59" i="2" a="1"/>
  <c r="AI59" i="2" s="1"/>
  <c r="AG59" i="2" a="1"/>
  <c r="AG59" i="2" s="1"/>
  <c r="AE59" i="2" a="1"/>
  <c r="AE59" i="2" s="1"/>
  <c r="AC59" i="2" a="1"/>
  <c r="AC59" i="2" s="1"/>
  <c r="AA59" i="2" a="1"/>
  <c r="AA59" i="2" s="1"/>
  <c r="Y59" i="2" a="1"/>
  <c r="Y59" i="2" s="1"/>
  <c r="W59" i="2" a="1"/>
  <c r="W59" i="2" s="1"/>
  <c r="U59" i="2" a="1"/>
  <c r="U59" i="2" s="1"/>
  <c r="S59" i="2" a="1"/>
  <c r="S59" i="2" s="1"/>
  <c r="Q59" i="2" a="1"/>
  <c r="Q59" i="2" s="1"/>
  <c r="O59" i="2" a="1"/>
  <c r="O59" i="2" s="1"/>
  <c r="M59" i="2" a="1"/>
  <c r="M59" i="2" s="1"/>
  <c r="K59" i="2" a="1"/>
  <c r="K59" i="2" s="1"/>
  <c r="I59" i="2" a="1"/>
  <c r="I59" i="2" s="1"/>
  <c r="G59" i="2" a="1"/>
  <c r="G59" i="2" s="1"/>
  <c r="E59" i="2" a="1"/>
  <c r="E59" i="2" s="1"/>
  <c r="BS58" i="2" a="1"/>
  <c r="BS58" i="2" s="1"/>
  <c r="BQ58" i="2" a="1"/>
  <c r="BQ58" i="2" s="1"/>
  <c r="BO58" i="2" a="1"/>
  <c r="BO58" i="2" s="1"/>
  <c r="BM58" i="2" a="1"/>
  <c r="BM58" i="2" s="1"/>
  <c r="BK58" i="2" a="1"/>
  <c r="BK58" i="2" s="1"/>
  <c r="BI58" i="2" a="1"/>
  <c r="BI58" i="2" s="1"/>
  <c r="BG58" i="2" a="1"/>
  <c r="BG58" i="2" s="1"/>
  <c r="BE58" i="2" a="1"/>
  <c r="BE58" i="2" s="1"/>
  <c r="BC58" i="2" a="1"/>
  <c r="BC58" i="2" s="1"/>
  <c r="BA58" i="2" a="1"/>
  <c r="BA58" i="2" s="1"/>
  <c r="AY58" i="2" a="1"/>
  <c r="AY58" i="2" s="1"/>
  <c r="AW58" i="2" a="1"/>
  <c r="AW58" i="2" s="1"/>
  <c r="AU58" i="2" a="1"/>
  <c r="AU58" i="2" s="1"/>
  <c r="AS58" i="2" a="1"/>
  <c r="AS58" i="2" s="1"/>
  <c r="AQ58" i="2" a="1"/>
  <c r="AQ58" i="2" s="1"/>
  <c r="AO58" i="2" a="1"/>
  <c r="AO58" i="2" s="1"/>
  <c r="AM58" i="2" a="1"/>
  <c r="AM58" i="2" s="1"/>
  <c r="AK58" i="2" a="1"/>
  <c r="AK58" i="2" s="1"/>
  <c r="AI58" i="2" a="1"/>
  <c r="AI58" i="2" s="1"/>
  <c r="AG58" i="2" a="1"/>
  <c r="AG58" i="2" s="1"/>
  <c r="AE58" i="2" a="1"/>
  <c r="AE58" i="2" s="1"/>
  <c r="AC58" i="2" a="1"/>
  <c r="AC58" i="2" s="1"/>
  <c r="AA58" i="2" a="1"/>
  <c r="AA58" i="2" s="1"/>
  <c r="Y58" i="2" a="1"/>
  <c r="Y58" i="2" s="1"/>
  <c r="W58" i="2" a="1"/>
  <c r="W58" i="2" s="1"/>
  <c r="U58" i="2" a="1"/>
  <c r="U58" i="2" s="1"/>
  <c r="S58" i="2" a="1"/>
  <c r="S58" i="2" s="1"/>
  <c r="Q58" i="2" a="1"/>
  <c r="Q58" i="2" s="1"/>
  <c r="O58" i="2" a="1"/>
  <c r="O58" i="2" s="1"/>
  <c r="M58" i="2" a="1"/>
  <c r="M58" i="2" s="1"/>
  <c r="K58" i="2" a="1"/>
  <c r="K58" i="2" s="1"/>
  <c r="I58" i="2" a="1"/>
  <c r="I58" i="2" s="1"/>
  <c r="G58" i="2" a="1"/>
  <c r="G58" i="2" s="1"/>
  <c r="E58" i="2" a="1"/>
  <c r="E58" i="2" s="1"/>
  <c r="BS57" i="2" a="1"/>
  <c r="BS57" i="2" s="1"/>
  <c r="BQ57" i="2" a="1"/>
  <c r="BQ57" i="2" s="1"/>
  <c r="BO57" i="2" a="1"/>
  <c r="BO57" i="2" s="1"/>
  <c r="BM57" i="2" a="1"/>
  <c r="BM57" i="2" s="1"/>
  <c r="BK57" i="2" a="1"/>
  <c r="BK57" i="2" s="1"/>
  <c r="BI57" i="2" a="1"/>
  <c r="BI57" i="2" s="1"/>
  <c r="BG57" i="2" a="1"/>
  <c r="BG57" i="2" s="1"/>
  <c r="BE57" i="2" a="1"/>
  <c r="BE57" i="2" s="1"/>
  <c r="BC57" i="2" a="1"/>
  <c r="BC57" i="2" s="1"/>
  <c r="BA57" i="2" a="1"/>
  <c r="BA57" i="2" s="1"/>
  <c r="AY57" i="2" a="1"/>
  <c r="AY57" i="2" s="1"/>
  <c r="AW57" i="2" a="1"/>
  <c r="AW57" i="2" s="1"/>
  <c r="AU57" i="2" a="1"/>
  <c r="AU57" i="2" s="1"/>
  <c r="AS57" i="2" a="1"/>
  <c r="AS57" i="2" s="1"/>
  <c r="AQ57" i="2" a="1"/>
  <c r="AQ57" i="2" s="1"/>
  <c r="AO57" i="2" a="1"/>
  <c r="AO57" i="2" s="1"/>
  <c r="AM57" i="2" a="1"/>
  <c r="AM57" i="2" s="1"/>
  <c r="AK57" i="2" a="1"/>
  <c r="AK57" i="2" s="1"/>
  <c r="AI57" i="2" a="1"/>
  <c r="AI57" i="2" s="1"/>
  <c r="AG57" i="2" a="1"/>
  <c r="AG57" i="2" s="1"/>
  <c r="AE57" i="2" a="1"/>
  <c r="AE57" i="2" s="1"/>
  <c r="AC57" i="2" a="1"/>
  <c r="AC57" i="2" s="1"/>
  <c r="AA57" i="2" a="1"/>
  <c r="AA57" i="2" s="1"/>
  <c r="Y57" i="2" a="1"/>
  <c r="Y57" i="2" s="1"/>
  <c r="W57" i="2" a="1"/>
  <c r="W57" i="2" s="1"/>
  <c r="U57" i="2" a="1"/>
  <c r="U57" i="2" s="1"/>
  <c r="S57" i="2" a="1"/>
  <c r="S57" i="2" s="1"/>
  <c r="Q57" i="2" a="1"/>
  <c r="Q57" i="2" s="1"/>
  <c r="O57" i="2" a="1"/>
  <c r="O57" i="2" s="1"/>
  <c r="M57" i="2" a="1"/>
  <c r="M57" i="2" s="1"/>
  <c r="K57" i="2" a="1"/>
  <c r="K57" i="2" s="1"/>
  <c r="I57" i="2" a="1"/>
  <c r="I57" i="2" s="1"/>
  <c r="G57" i="2" a="1"/>
  <c r="G57" i="2" s="1"/>
  <c r="E57" i="2" a="1"/>
  <c r="E57" i="2" s="1"/>
  <c r="BS56" i="2" a="1"/>
  <c r="BS56" i="2" s="1"/>
  <c r="BQ56" i="2" a="1"/>
  <c r="BQ56" i="2" s="1"/>
  <c r="BO56" i="2" a="1"/>
  <c r="BO56" i="2" s="1"/>
  <c r="BM56" i="2" a="1"/>
  <c r="BM56" i="2" s="1"/>
  <c r="BK56" i="2" a="1"/>
  <c r="BK56" i="2" s="1"/>
  <c r="BI56" i="2" a="1"/>
  <c r="BI56" i="2" s="1"/>
  <c r="BG56" i="2" a="1"/>
  <c r="BG56" i="2" s="1"/>
  <c r="BE56" i="2" a="1"/>
  <c r="BE56" i="2" s="1"/>
  <c r="BC56" i="2" a="1"/>
  <c r="BC56" i="2" s="1"/>
  <c r="BA56" i="2" a="1"/>
  <c r="BA56" i="2" s="1"/>
  <c r="AY56" i="2" a="1"/>
  <c r="AY56" i="2" s="1"/>
  <c r="AW56" i="2" a="1"/>
  <c r="AW56" i="2" s="1"/>
  <c r="AU56" i="2" a="1"/>
  <c r="AU56" i="2" s="1"/>
  <c r="AS56" i="2" a="1"/>
  <c r="AS56" i="2" s="1"/>
  <c r="AQ56" i="2" a="1"/>
  <c r="AQ56" i="2" s="1"/>
  <c r="AO56" i="2" a="1"/>
  <c r="AO56" i="2" s="1"/>
  <c r="AM56" i="2" a="1"/>
  <c r="AM56" i="2" s="1"/>
  <c r="AK56" i="2" a="1"/>
  <c r="AK56" i="2" s="1"/>
  <c r="AI56" i="2" a="1"/>
  <c r="AI56" i="2" s="1"/>
  <c r="AG56" i="2" a="1"/>
  <c r="AG56" i="2" s="1"/>
  <c r="AE56" i="2" a="1"/>
  <c r="AE56" i="2" s="1"/>
  <c r="AC56" i="2" a="1"/>
  <c r="AC56" i="2" s="1"/>
  <c r="AA56" i="2" a="1"/>
  <c r="AA56" i="2" s="1"/>
  <c r="Y56" i="2" a="1"/>
  <c r="Y56" i="2" s="1"/>
  <c r="W56" i="2" a="1"/>
  <c r="W56" i="2" s="1"/>
  <c r="U56" i="2" a="1"/>
  <c r="U56" i="2" s="1"/>
  <c r="S56" i="2" a="1"/>
  <c r="S56" i="2" s="1"/>
  <c r="Q56" i="2" a="1"/>
  <c r="Q56" i="2" s="1"/>
  <c r="O56" i="2" a="1"/>
  <c r="O56" i="2" s="1"/>
  <c r="M56" i="2" a="1"/>
  <c r="M56" i="2" s="1"/>
  <c r="K56" i="2" a="1"/>
  <c r="K56" i="2" s="1"/>
  <c r="I56" i="2" a="1"/>
  <c r="I56" i="2" s="1"/>
  <c r="G56" i="2" a="1"/>
  <c r="G56" i="2" s="1"/>
  <c r="E56" i="2" a="1"/>
  <c r="E56" i="2" s="1"/>
  <c r="BS55" i="2" a="1"/>
  <c r="BS55" i="2" s="1"/>
  <c r="BQ55" i="2" a="1"/>
  <c r="BQ55" i="2" s="1"/>
  <c r="BO55" i="2" a="1"/>
  <c r="BO55" i="2" s="1"/>
  <c r="BM55" i="2" a="1"/>
  <c r="BM55" i="2" s="1"/>
  <c r="BK55" i="2" a="1"/>
  <c r="BK55" i="2" s="1"/>
  <c r="BI55" i="2" a="1"/>
  <c r="BI55" i="2" s="1"/>
  <c r="BG55" i="2" a="1"/>
  <c r="BG55" i="2" s="1"/>
  <c r="BE55" i="2" a="1"/>
  <c r="BE55" i="2" s="1"/>
  <c r="BC55" i="2" a="1"/>
  <c r="BC55" i="2" s="1"/>
  <c r="BA55" i="2" a="1"/>
  <c r="BA55" i="2" s="1"/>
  <c r="AY55" i="2" a="1"/>
  <c r="AY55" i="2" s="1"/>
  <c r="AW55" i="2" a="1"/>
  <c r="AW55" i="2" s="1"/>
  <c r="AU55" i="2" a="1"/>
  <c r="AU55" i="2" s="1"/>
  <c r="AS55" i="2" a="1"/>
  <c r="AS55" i="2" s="1"/>
  <c r="AQ55" i="2" a="1"/>
  <c r="AQ55" i="2" s="1"/>
  <c r="AO55" i="2" a="1"/>
  <c r="AO55" i="2" s="1"/>
  <c r="AM55" i="2" a="1"/>
  <c r="AM55" i="2" s="1"/>
  <c r="AK55" i="2" a="1"/>
  <c r="AK55" i="2" s="1"/>
  <c r="AI55" i="2" a="1"/>
  <c r="AI55" i="2" s="1"/>
  <c r="AG55" i="2" a="1"/>
  <c r="AG55" i="2" s="1"/>
  <c r="AE55" i="2" a="1"/>
  <c r="AE55" i="2" s="1"/>
  <c r="AC55" i="2" a="1"/>
  <c r="AC55" i="2" s="1"/>
  <c r="AA55" i="2" a="1"/>
  <c r="AA55" i="2" s="1"/>
  <c r="Y55" i="2" a="1"/>
  <c r="Y55" i="2" s="1"/>
  <c r="W55" i="2" a="1"/>
  <c r="W55" i="2" s="1"/>
  <c r="U55" i="2" a="1"/>
  <c r="U55" i="2" s="1"/>
  <c r="S55" i="2" a="1"/>
  <c r="S55" i="2" s="1"/>
  <c r="Q55" i="2" a="1"/>
  <c r="Q55" i="2" s="1"/>
  <c r="O55" i="2" a="1"/>
  <c r="O55" i="2" s="1"/>
  <c r="M55" i="2" a="1"/>
  <c r="M55" i="2" s="1"/>
  <c r="K55" i="2" a="1"/>
  <c r="K55" i="2" s="1"/>
  <c r="I55" i="2" a="1"/>
  <c r="I55" i="2" s="1"/>
  <c r="G55" i="2" a="1"/>
  <c r="G55" i="2" s="1"/>
  <c r="E55" i="2" a="1"/>
  <c r="E55" i="2" s="1"/>
  <c r="BS54" i="2" a="1"/>
  <c r="BS54" i="2" s="1"/>
  <c r="BQ54" i="2" a="1"/>
  <c r="BQ54" i="2" s="1"/>
  <c r="BO54" i="2" a="1"/>
  <c r="BO54" i="2" s="1"/>
  <c r="BM54" i="2" a="1"/>
  <c r="BM54" i="2" s="1"/>
  <c r="BK54" i="2" a="1"/>
  <c r="BK54" i="2" s="1"/>
  <c r="BI54" i="2" a="1"/>
  <c r="BI54" i="2" s="1"/>
  <c r="BG54" i="2" a="1"/>
  <c r="BG54" i="2" s="1"/>
  <c r="BE54" i="2" a="1"/>
  <c r="BE54" i="2" s="1"/>
  <c r="BC54" i="2" a="1"/>
  <c r="BC54" i="2" s="1"/>
  <c r="BA54" i="2" a="1"/>
  <c r="BA54" i="2" s="1"/>
  <c r="AY54" i="2" a="1"/>
  <c r="AY54" i="2" s="1"/>
  <c r="AW54" i="2" a="1"/>
  <c r="AW54" i="2" s="1"/>
  <c r="AU54" i="2" a="1"/>
  <c r="AU54" i="2" s="1"/>
  <c r="AS54" i="2" a="1"/>
  <c r="AS54" i="2" s="1"/>
  <c r="AQ54" i="2" a="1"/>
  <c r="AQ54" i="2" s="1"/>
  <c r="AO54" i="2" a="1"/>
  <c r="AO54" i="2" s="1"/>
  <c r="AM54" i="2" a="1"/>
  <c r="AM54" i="2" s="1"/>
  <c r="AK54" i="2" a="1"/>
  <c r="AK54" i="2" s="1"/>
  <c r="AI54" i="2" a="1"/>
  <c r="AI54" i="2" s="1"/>
  <c r="AG54" i="2" a="1"/>
  <c r="AG54" i="2" s="1"/>
  <c r="AE54" i="2" a="1"/>
  <c r="AE54" i="2" s="1"/>
  <c r="AC54" i="2" a="1"/>
  <c r="AC54" i="2" s="1"/>
  <c r="AA54" i="2" a="1"/>
  <c r="AA54" i="2" s="1"/>
  <c r="Y54" i="2" a="1"/>
  <c r="Y54" i="2" s="1"/>
  <c r="W54" i="2" a="1"/>
  <c r="W54" i="2" s="1"/>
  <c r="U54" i="2" a="1"/>
  <c r="U54" i="2" s="1"/>
  <c r="S54" i="2" a="1"/>
  <c r="S54" i="2" s="1"/>
  <c r="Q54" i="2" a="1"/>
  <c r="Q54" i="2" s="1"/>
  <c r="O54" i="2" a="1"/>
  <c r="O54" i="2" s="1"/>
  <c r="M54" i="2" a="1"/>
  <c r="M54" i="2" s="1"/>
  <c r="K54" i="2" a="1"/>
  <c r="K54" i="2" s="1"/>
  <c r="I54" i="2" a="1"/>
  <c r="I54" i="2" s="1"/>
  <c r="G54" i="2" a="1"/>
  <c r="G54" i="2" s="1"/>
  <c r="E54" i="2" a="1"/>
  <c r="E54" i="2" s="1"/>
  <c r="BS53" i="2" a="1"/>
  <c r="BS53" i="2" s="1"/>
  <c r="BQ53" i="2" a="1"/>
  <c r="BQ53" i="2" s="1"/>
  <c r="BO53" i="2" a="1"/>
  <c r="BO53" i="2" s="1"/>
  <c r="BM53" i="2" a="1"/>
  <c r="BM53" i="2" s="1"/>
  <c r="BK53" i="2" a="1"/>
  <c r="BK53" i="2" s="1"/>
  <c r="BI53" i="2" a="1"/>
  <c r="BI53" i="2" s="1"/>
  <c r="BG53" i="2" a="1"/>
  <c r="BG53" i="2" s="1"/>
  <c r="BE53" i="2" a="1"/>
  <c r="BE53" i="2" s="1"/>
  <c r="BC53" i="2" a="1"/>
  <c r="BC53" i="2" s="1"/>
  <c r="BA53" i="2" a="1"/>
  <c r="BA53" i="2" s="1"/>
  <c r="AY53" i="2" a="1"/>
  <c r="AY53" i="2" s="1"/>
  <c r="AW53" i="2" a="1"/>
  <c r="AW53" i="2" s="1"/>
  <c r="AU53" i="2" a="1"/>
  <c r="AU53" i="2" s="1"/>
  <c r="AS53" i="2" a="1"/>
  <c r="AS53" i="2" s="1"/>
  <c r="AQ53" i="2" a="1"/>
  <c r="AQ53" i="2" s="1"/>
  <c r="AO53" i="2" a="1"/>
  <c r="AO53" i="2" s="1"/>
  <c r="AM53" i="2" a="1"/>
  <c r="AM53" i="2" s="1"/>
  <c r="AK53" i="2" a="1"/>
  <c r="AK53" i="2" s="1"/>
  <c r="AI53" i="2" a="1"/>
  <c r="AI53" i="2" s="1"/>
  <c r="AG53" i="2" a="1"/>
  <c r="AG53" i="2" s="1"/>
  <c r="AE53" i="2" a="1"/>
  <c r="AE53" i="2" s="1"/>
  <c r="AC53" i="2" a="1"/>
  <c r="AC53" i="2" s="1"/>
  <c r="AA53" i="2" a="1"/>
  <c r="AA53" i="2" s="1"/>
  <c r="Y53" i="2" a="1"/>
  <c r="Y53" i="2" s="1"/>
  <c r="W53" i="2" a="1"/>
  <c r="W53" i="2" s="1"/>
  <c r="U53" i="2" a="1"/>
  <c r="U53" i="2" s="1"/>
  <c r="S53" i="2" a="1"/>
  <c r="S53" i="2" s="1"/>
  <c r="Q53" i="2" a="1"/>
  <c r="Q53" i="2" s="1"/>
  <c r="O53" i="2" a="1"/>
  <c r="O53" i="2" s="1"/>
  <c r="M53" i="2" a="1"/>
  <c r="M53" i="2" s="1"/>
  <c r="K53" i="2" a="1"/>
  <c r="K53" i="2" s="1"/>
  <c r="I53" i="2" a="1"/>
  <c r="I53" i="2" s="1"/>
  <c r="G53" i="2" a="1"/>
  <c r="G53" i="2" s="1"/>
  <c r="E53" i="2" a="1"/>
  <c r="E53" i="2" s="1"/>
  <c r="BS52" i="2" a="1"/>
  <c r="BS52" i="2" s="1"/>
  <c r="BQ52" i="2" a="1"/>
  <c r="BQ52" i="2" s="1"/>
  <c r="BO52" i="2" a="1"/>
  <c r="BO52" i="2" s="1"/>
  <c r="BM52" i="2" a="1"/>
  <c r="BM52" i="2" s="1"/>
  <c r="BK52" i="2" a="1"/>
  <c r="BK52" i="2" s="1"/>
  <c r="BI52" i="2" a="1"/>
  <c r="BI52" i="2" s="1"/>
  <c r="BG52" i="2" a="1"/>
  <c r="BG52" i="2" s="1"/>
  <c r="BE52" i="2" a="1"/>
  <c r="BE52" i="2" s="1"/>
  <c r="BC52" i="2" a="1"/>
  <c r="BC52" i="2" s="1"/>
  <c r="BA52" i="2" a="1"/>
  <c r="BA52" i="2" s="1"/>
  <c r="AY52" i="2" a="1"/>
  <c r="AY52" i="2" s="1"/>
  <c r="AW52" i="2" a="1"/>
  <c r="AW52" i="2" s="1"/>
  <c r="AU52" i="2" a="1"/>
  <c r="AU52" i="2" s="1"/>
  <c r="AS52" i="2" a="1"/>
  <c r="AS52" i="2" s="1"/>
  <c r="AQ52" i="2" a="1"/>
  <c r="AQ52" i="2" s="1"/>
  <c r="AO52" i="2" a="1"/>
  <c r="AO52" i="2" s="1"/>
  <c r="AM52" i="2" a="1"/>
  <c r="AM52" i="2" s="1"/>
  <c r="AK52" i="2" a="1"/>
  <c r="AK52" i="2" s="1"/>
  <c r="AI52" i="2" a="1"/>
  <c r="AI52" i="2" s="1"/>
  <c r="AG52" i="2" a="1"/>
  <c r="AG52" i="2" s="1"/>
  <c r="AE52" i="2" a="1"/>
  <c r="AE52" i="2" s="1"/>
  <c r="AC52" i="2" a="1"/>
  <c r="AC52" i="2" s="1"/>
  <c r="AA52" i="2" a="1"/>
  <c r="AA52" i="2" s="1"/>
  <c r="Y52" i="2" a="1"/>
  <c r="Y52" i="2" s="1"/>
  <c r="W52" i="2" a="1"/>
  <c r="W52" i="2" s="1"/>
  <c r="U52" i="2" a="1"/>
  <c r="U52" i="2" s="1"/>
  <c r="S52" i="2" a="1"/>
  <c r="S52" i="2" s="1"/>
  <c r="Q52" i="2" a="1"/>
  <c r="Q52" i="2" s="1"/>
  <c r="O52" i="2" a="1"/>
  <c r="O52" i="2" s="1"/>
  <c r="M52" i="2" a="1"/>
  <c r="M52" i="2" s="1"/>
  <c r="K52" i="2" a="1"/>
  <c r="K52" i="2" s="1"/>
  <c r="I52" i="2" a="1"/>
  <c r="I52" i="2" s="1"/>
  <c r="G52" i="2" a="1"/>
  <c r="G52" i="2" s="1"/>
  <c r="E52" i="2" a="1"/>
  <c r="E52" i="2" s="1"/>
  <c r="BS51" i="2" a="1"/>
  <c r="BS51" i="2" s="1"/>
  <c r="BQ51" i="2" a="1"/>
  <c r="BQ51" i="2" s="1"/>
  <c r="BO51" i="2" a="1"/>
  <c r="BO51" i="2" s="1"/>
  <c r="BM51" i="2" a="1"/>
  <c r="BM51" i="2" s="1"/>
  <c r="BK51" i="2" a="1"/>
  <c r="BK51" i="2" s="1"/>
  <c r="BI51" i="2" a="1"/>
  <c r="BI51" i="2" s="1"/>
  <c r="BG51" i="2" a="1"/>
  <c r="BG51" i="2" s="1"/>
  <c r="BE51" i="2" a="1"/>
  <c r="BE51" i="2" s="1"/>
  <c r="BC51" i="2" a="1"/>
  <c r="BC51" i="2" s="1"/>
  <c r="BA51" i="2" a="1"/>
  <c r="BA51" i="2" s="1"/>
  <c r="AY51" i="2" a="1"/>
  <c r="AY51" i="2" s="1"/>
  <c r="AW51" i="2" a="1"/>
  <c r="AW51" i="2" s="1"/>
  <c r="AU51" i="2" a="1"/>
  <c r="AU51" i="2" s="1"/>
  <c r="AS51" i="2" a="1"/>
  <c r="AS51" i="2" s="1"/>
  <c r="AQ51" i="2" a="1"/>
  <c r="AQ51" i="2" s="1"/>
  <c r="AO51" i="2" a="1"/>
  <c r="AO51" i="2" s="1"/>
  <c r="AM51" i="2" a="1"/>
  <c r="AM51" i="2" s="1"/>
  <c r="AK51" i="2" a="1"/>
  <c r="AK51" i="2" s="1"/>
  <c r="AI51" i="2" a="1"/>
  <c r="AI51" i="2" s="1"/>
  <c r="AG51" i="2" a="1"/>
  <c r="AG51" i="2" s="1"/>
  <c r="AE51" i="2" a="1"/>
  <c r="AE51" i="2" s="1"/>
  <c r="AC51" i="2" a="1"/>
  <c r="AC51" i="2" s="1"/>
  <c r="AA51" i="2" a="1"/>
  <c r="AA51" i="2" s="1"/>
  <c r="Y51" i="2" a="1"/>
  <c r="Y51" i="2" s="1"/>
  <c r="W51" i="2" a="1"/>
  <c r="W51" i="2" s="1"/>
  <c r="U51" i="2" a="1"/>
  <c r="U51" i="2" s="1"/>
  <c r="S51" i="2" a="1"/>
  <c r="S51" i="2" s="1"/>
  <c r="Q51" i="2" a="1"/>
  <c r="Q51" i="2" s="1"/>
  <c r="O51" i="2" a="1"/>
  <c r="O51" i="2" s="1"/>
  <c r="M51" i="2" a="1"/>
  <c r="M51" i="2" s="1"/>
  <c r="K51" i="2" a="1"/>
  <c r="K51" i="2" s="1"/>
  <c r="I51" i="2" a="1"/>
  <c r="I51" i="2" s="1"/>
  <c r="G51" i="2" a="1"/>
  <c r="G51" i="2" s="1"/>
  <c r="E51" i="2" a="1"/>
  <c r="E51" i="2" s="1"/>
  <c r="BS50" i="2" a="1"/>
  <c r="BS50" i="2" s="1"/>
  <c r="BQ50" i="2" a="1"/>
  <c r="BQ50" i="2" s="1"/>
  <c r="BO50" i="2" a="1"/>
  <c r="BO50" i="2" s="1"/>
  <c r="BM50" i="2" a="1"/>
  <c r="BM50" i="2" s="1"/>
  <c r="BK50" i="2" a="1"/>
  <c r="BK50" i="2" s="1"/>
  <c r="BI50" i="2" a="1"/>
  <c r="BI50" i="2" s="1"/>
  <c r="BG50" i="2" a="1"/>
  <c r="BG50" i="2" s="1"/>
  <c r="BE50" i="2" a="1"/>
  <c r="BE50" i="2" s="1"/>
  <c r="BC50" i="2" a="1"/>
  <c r="BC50" i="2" s="1"/>
  <c r="BA50" i="2" a="1"/>
  <c r="BA50" i="2" s="1"/>
  <c r="AY50" i="2" a="1"/>
  <c r="AY50" i="2" s="1"/>
  <c r="AW50" i="2" a="1"/>
  <c r="AW50" i="2" s="1"/>
  <c r="AU50" i="2" a="1"/>
  <c r="AU50" i="2" s="1"/>
  <c r="AS50" i="2" a="1"/>
  <c r="AS50" i="2" s="1"/>
  <c r="AQ50" i="2" a="1"/>
  <c r="AQ50" i="2" s="1"/>
  <c r="AO50" i="2" a="1"/>
  <c r="AO50" i="2" s="1"/>
  <c r="AM50" i="2" a="1"/>
  <c r="AM50" i="2" s="1"/>
  <c r="AK50" i="2" a="1"/>
  <c r="AK50" i="2" s="1"/>
  <c r="AI50" i="2" a="1"/>
  <c r="AI50" i="2" s="1"/>
  <c r="AG50" i="2" a="1"/>
  <c r="AG50" i="2" s="1"/>
  <c r="AE50" i="2" a="1"/>
  <c r="AE50" i="2" s="1"/>
  <c r="AC50" i="2" a="1"/>
  <c r="AC50" i="2" s="1"/>
  <c r="AA50" i="2" a="1"/>
  <c r="AA50" i="2" s="1"/>
  <c r="Y50" i="2" a="1"/>
  <c r="Y50" i="2" s="1"/>
  <c r="W50" i="2" a="1"/>
  <c r="W50" i="2" s="1"/>
  <c r="U50" i="2" a="1"/>
  <c r="U50" i="2" s="1"/>
  <c r="S50" i="2" a="1"/>
  <c r="S50" i="2" s="1"/>
  <c r="Q50" i="2" a="1"/>
  <c r="Q50" i="2" s="1"/>
  <c r="O50" i="2" a="1"/>
  <c r="O50" i="2" s="1"/>
  <c r="M50" i="2" a="1"/>
  <c r="M50" i="2" s="1"/>
  <c r="K50" i="2" a="1"/>
  <c r="K50" i="2" s="1"/>
  <c r="I50" i="2" a="1"/>
  <c r="I50" i="2" s="1"/>
  <c r="G50" i="2" a="1"/>
  <c r="G50" i="2" s="1"/>
  <c r="E50" i="2" a="1"/>
  <c r="E50" i="2" s="1"/>
  <c r="BS49" i="2" a="1"/>
  <c r="BS49" i="2" s="1"/>
  <c r="BQ49" i="2" a="1"/>
  <c r="BQ49" i="2" s="1"/>
  <c r="BO49" i="2" a="1"/>
  <c r="BO49" i="2" s="1"/>
  <c r="BM49" i="2" a="1"/>
  <c r="BM49" i="2" s="1"/>
  <c r="BK49" i="2" a="1"/>
  <c r="BK49" i="2" s="1"/>
  <c r="BI49" i="2" a="1"/>
  <c r="BI49" i="2" s="1"/>
  <c r="BG49" i="2" a="1"/>
  <c r="BG49" i="2" s="1"/>
  <c r="BE49" i="2" a="1"/>
  <c r="BE49" i="2" s="1"/>
  <c r="BC49" i="2" a="1"/>
  <c r="BC49" i="2" s="1"/>
  <c r="BA49" i="2" a="1"/>
  <c r="BA49" i="2" s="1"/>
  <c r="AY49" i="2" a="1"/>
  <c r="AY49" i="2" s="1"/>
  <c r="AW49" i="2" a="1"/>
  <c r="AW49" i="2" s="1"/>
  <c r="AU49" i="2" a="1"/>
  <c r="AU49" i="2" s="1"/>
  <c r="AS49" i="2" a="1"/>
  <c r="AS49" i="2" s="1"/>
  <c r="AQ49" i="2" a="1"/>
  <c r="AQ49" i="2" s="1"/>
  <c r="AO49" i="2" a="1"/>
  <c r="AO49" i="2" s="1"/>
  <c r="AM49" i="2" a="1"/>
  <c r="AM49" i="2" s="1"/>
  <c r="AK49" i="2" a="1"/>
  <c r="AK49" i="2" s="1"/>
  <c r="AI49" i="2" a="1"/>
  <c r="AI49" i="2" s="1"/>
  <c r="AG49" i="2" a="1"/>
  <c r="AG49" i="2" s="1"/>
  <c r="AE49" i="2" a="1"/>
  <c r="AE49" i="2" s="1"/>
  <c r="AC49" i="2" a="1"/>
  <c r="AC49" i="2" s="1"/>
  <c r="AA49" i="2" a="1"/>
  <c r="AA49" i="2" s="1"/>
  <c r="Y49" i="2" a="1"/>
  <c r="Y49" i="2" s="1"/>
  <c r="W49" i="2" a="1"/>
  <c r="W49" i="2" s="1"/>
  <c r="U49" i="2" a="1"/>
  <c r="U49" i="2" s="1"/>
  <c r="S49" i="2" a="1"/>
  <c r="S49" i="2" s="1"/>
  <c r="Q49" i="2" a="1"/>
  <c r="Q49" i="2" s="1"/>
  <c r="O49" i="2" a="1"/>
  <c r="O49" i="2" s="1"/>
  <c r="M49" i="2" a="1"/>
  <c r="M49" i="2" s="1"/>
  <c r="K49" i="2" a="1"/>
  <c r="K49" i="2" s="1"/>
  <c r="I49" i="2" a="1"/>
  <c r="I49" i="2" s="1"/>
  <c r="G49" i="2" a="1"/>
  <c r="G49" i="2" s="1"/>
  <c r="E49" i="2" a="1"/>
  <c r="E49" i="2" s="1"/>
  <c r="BS48" i="2" a="1"/>
  <c r="BS48" i="2" s="1"/>
  <c r="BQ48" i="2" a="1"/>
  <c r="BQ48" i="2" s="1"/>
  <c r="BO48" i="2" a="1"/>
  <c r="BO48" i="2" s="1"/>
  <c r="BM48" i="2" a="1"/>
  <c r="BM48" i="2" s="1"/>
  <c r="BK48" i="2" a="1"/>
  <c r="BK48" i="2" s="1"/>
  <c r="BI48" i="2" a="1"/>
  <c r="BI48" i="2" s="1"/>
  <c r="BG48" i="2" a="1"/>
  <c r="BG48" i="2" s="1"/>
  <c r="BE48" i="2" a="1"/>
  <c r="BE48" i="2" s="1"/>
  <c r="BC48" i="2" a="1"/>
  <c r="BC48" i="2" s="1"/>
  <c r="BA48" i="2" a="1"/>
  <c r="BA48" i="2" s="1"/>
  <c r="AY48" i="2" a="1"/>
  <c r="AY48" i="2" s="1"/>
  <c r="AW48" i="2" a="1"/>
  <c r="AW48" i="2" s="1"/>
  <c r="AU48" i="2" a="1"/>
  <c r="AU48" i="2" s="1"/>
  <c r="AS48" i="2" a="1"/>
  <c r="AS48" i="2" s="1"/>
  <c r="AQ48" i="2" a="1"/>
  <c r="AQ48" i="2" s="1"/>
  <c r="AO48" i="2" a="1"/>
  <c r="AO48" i="2" s="1"/>
  <c r="AM48" i="2" a="1"/>
  <c r="AM48" i="2" s="1"/>
  <c r="AK48" i="2" a="1"/>
  <c r="AK48" i="2" s="1"/>
  <c r="AI48" i="2" a="1"/>
  <c r="AI48" i="2" s="1"/>
  <c r="AG48" i="2" a="1"/>
  <c r="AG48" i="2" s="1"/>
  <c r="AE48" i="2" a="1"/>
  <c r="AE48" i="2" s="1"/>
  <c r="AC48" i="2" a="1"/>
  <c r="AC48" i="2" s="1"/>
  <c r="AA48" i="2" a="1"/>
  <c r="AA48" i="2" s="1"/>
  <c r="Y48" i="2" a="1"/>
  <c r="Y48" i="2" s="1"/>
  <c r="W48" i="2" a="1"/>
  <c r="W48" i="2" s="1"/>
  <c r="U48" i="2" a="1"/>
  <c r="U48" i="2" s="1"/>
  <c r="S48" i="2" a="1"/>
  <c r="S48" i="2" s="1"/>
  <c r="Q48" i="2" a="1"/>
  <c r="Q48" i="2" s="1"/>
  <c r="O48" i="2" a="1"/>
  <c r="O48" i="2" s="1"/>
  <c r="M48" i="2" a="1"/>
  <c r="M48" i="2" s="1"/>
  <c r="K48" i="2" a="1"/>
  <c r="K48" i="2" s="1"/>
  <c r="I48" i="2" a="1"/>
  <c r="I48" i="2" s="1"/>
  <c r="G48" i="2" a="1"/>
  <c r="G48" i="2" s="1"/>
  <c r="E48" i="2" a="1"/>
  <c r="E48" i="2" s="1"/>
  <c r="BS47" i="2" a="1"/>
  <c r="BS47" i="2" s="1"/>
  <c r="BQ47" i="2" a="1"/>
  <c r="BQ47" i="2" s="1"/>
  <c r="BO47" i="2" a="1"/>
  <c r="BO47" i="2" s="1"/>
  <c r="BM47" i="2" a="1"/>
  <c r="BM47" i="2" s="1"/>
  <c r="BK47" i="2" a="1"/>
  <c r="BK47" i="2" s="1"/>
  <c r="BI47" i="2" a="1"/>
  <c r="BI47" i="2" s="1"/>
  <c r="BG47" i="2" a="1"/>
  <c r="BG47" i="2" s="1"/>
  <c r="BE47" i="2" a="1"/>
  <c r="BE47" i="2" s="1"/>
  <c r="BC47" i="2" a="1"/>
  <c r="BC47" i="2" s="1"/>
  <c r="BA47" i="2" a="1"/>
  <c r="BA47" i="2" s="1"/>
  <c r="AY47" i="2" a="1"/>
  <c r="AY47" i="2" s="1"/>
  <c r="AW47" i="2" a="1"/>
  <c r="AW47" i="2" s="1"/>
  <c r="AU47" i="2" a="1"/>
  <c r="AU47" i="2" s="1"/>
  <c r="AS47" i="2" a="1"/>
  <c r="AS47" i="2" s="1"/>
  <c r="AQ47" i="2" a="1"/>
  <c r="AQ47" i="2" s="1"/>
  <c r="AO47" i="2" a="1"/>
  <c r="AO47" i="2" s="1"/>
  <c r="AM47" i="2" a="1"/>
  <c r="AM47" i="2" s="1"/>
  <c r="AK47" i="2" a="1"/>
  <c r="AK47" i="2" s="1"/>
  <c r="AI47" i="2" a="1"/>
  <c r="AI47" i="2" s="1"/>
  <c r="AG47" i="2" a="1"/>
  <c r="AG47" i="2" s="1"/>
  <c r="AE47" i="2" a="1"/>
  <c r="AE47" i="2" s="1"/>
  <c r="AC47" i="2" a="1"/>
  <c r="AC47" i="2" s="1"/>
  <c r="AA47" i="2" a="1"/>
  <c r="AA47" i="2" s="1"/>
  <c r="Y47" i="2" a="1"/>
  <c r="Y47" i="2" s="1"/>
  <c r="W47" i="2" a="1"/>
  <c r="W47" i="2" s="1"/>
  <c r="U47" i="2" a="1"/>
  <c r="U47" i="2" s="1"/>
  <c r="S47" i="2" a="1"/>
  <c r="S47" i="2" s="1"/>
  <c r="Q47" i="2" a="1"/>
  <c r="Q47" i="2" s="1"/>
  <c r="O47" i="2" a="1"/>
  <c r="O47" i="2" s="1"/>
  <c r="M47" i="2" a="1"/>
  <c r="M47" i="2" s="1"/>
  <c r="K47" i="2" a="1"/>
  <c r="K47" i="2" s="1"/>
  <c r="I47" i="2" a="1"/>
  <c r="I47" i="2" s="1"/>
  <c r="G47" i="2" a="1"/>
  <c r="G47" i="2" s="1"/>
  <c r="E47" i="2" a="1"/>
  <c r="E47" i="2" s="1"/>
  <c r="BS46" i="2" a="1"/>
  <c r="BS46" i="2" s="1"/>
  <c r="BQ46" i="2" a="1"/>
  <c r="BQ46" i="2" s="1"/>
  <c r="BO46" i="2" a="1"/>
  <c r="BO46" i="2" s="1"/>
  <c r="BM46" i="2" a="1"/>
  <c r="BM46" i="2" s="1"/>
  <c r="BK46" i="2" a="1"/>
  <c r="BK46" i="2" s="1"/>
  <c r="BI46" i="2" a="1"/>
  <c r="BI46" i="2" s="1"/>
  <c r="BG46" i="2" a="1"/>
  <c r="BG46" i="2" s="1"/>
  <c r="BE46" i="2" a="1"/>
  <c r="BE46" i="2" s="1"/>
  <c r="BC46" i="2" a="1"/>
  <c r="BC46" i="2" s="1"/>
  <c r="BA46" i="2" a="1"/>
  <c r="BA46" i="2" s="1"/>
  <c r="AY46" i="2" a="1"/>
  <c r="AY46" i="2" s="1"/>
  <c r="AW46" i="2" a="1"/>
  <c r="AW46" i="2" s="1"/>
  <c r="AU46" i="2" a="1"/>
  <c r="AU46" i="2" s="1"/>
  <c r="AS46" i="2" a="1"/>
  <c r="AS46" i="2" s="1"/>
  <c r="AQ46" i="2" a="1"/>
  <c r="AQ46" i="2" s="1"/>
  <c r="AO46" i="2" a="1"/>
  <c r="AO46" i="2" s="1"/>
  <c r="AM46" i="2" a="1"/>
  <c r="AM46" i="2" s="1"/>
  <c r="AK46" i="2" a="1"/>
  <c r="AK46" i="2" s="1"/>
  <c r="AI46" i="2" a="1"/>
  <c r="AI46" i="2" s="1"/>
  <c r="AG46" i="2" a="1"/>
  <c r="AG46" i="2" s="1"/>
  <c r="AE46" i="2" a="1"/>
  <c r="AE46" i="2" s="1"/>
  <c r="AC46" i="2" a="1"/>
  <c r="AC46" i="2" s="1"/>
  <c r="AA46" i="2" a="1"/>
  <c r="AA46" i="2" s="1"/>
  <c r="Y46" i="2" a="1"/>
  <c r="Y46" i="2" s="1"/>
  <c r="W46" i="2" a="1"/>
  <c r="W46" i="2" s="1"/>
  <c r="U46" i="2" a="1"/>
  <c r="U46" i="2" s="1"/>
  <c r="S46" i="2" a="1"/>
  <c r="S46" i="2" s="1"/>
  <c r="Q46" i="2" a="1"/>
  <c r="Q46" i="2" s="1"/>
  <c r="O46" i="2" a="1"/>
  <c r="O46" i="2" s="1"/>
  <c r="M46" i="2" a="1"/>
  <c r="M46" i="2" s="1"/>
  <c r="K46" i="2" a="1"/>
  <c r="K46" i="2" s="1"/>
  <c r="I46" i="2" a="1"/>
  <c r="I46" i="2" s="1"/>
  <c r="G46" i="2" a="1"/>
  <c r="G46" i="2" s="1"/>
  <c r="E46" i="2" a="1"/>
  <c r="E46" i="2" s="1"/>
  <c r="BS45" i="2" a="1"/>
  <c r="BS45" i="2" s="1"/>
  <c r="BQ45" i="2" a="1"/>
  <c r="BQ45" i="2" s="1"/>
  <c r="BO45" i="2" a="1"/>
  <c r="BO45" i="2" s="1"/>
  <c r="BM45" i="2" a="1"/>
  <c r="BM45" i="2" s="1"/>
  <c r="BK45" i="2" a="1"/>
  <c r="BK45" i="2" s="1"/>
  <c r="BI45" i="2" a="1"/>
  <c r="BI45" i="2" s="1"/>
  <c r="BG45" i="2" a="1"/>
  <c r="BG45" i="2" s="1"/>
  <c r="BE45" i="2" a="1"/>
  <c r="BE45" i="2" s="1"/>
  <c r="BC45" i="2" a="1"/>
  <c r="BC45" i="2" s="1"/>
  <c r="BA45" i="2" a="1"/>
  <c r="BA45" i="2" s="1"/>
  <c r="AY45" i="2" a="1"/>
  <c r="AY45" i="2" s="1"/>
  <c r="AW45" i="2" a="1"/>
  <c r="AW45" i="2" s="1"/>
  <c r="AU45" i="2" a="1"/>
  <c r="AU45" i="2" s="1"/>
  <c r="AS45" i="2" a="1"/>
  <c r="AS45" i="2" s="1"/>
  <c r="AQ45" i="2" a="1"/>
  <c r="AQ45" i="2" s="1"/>
  <c r="AO45" i="2" a="1"/>
  <c r="AO45" i="2" s="1"/>
  <c r="AM45" i="2" a="1"/>
  <c r="AM45" i="2" s="1"/>
  <c r="AK45" i="2" a="1"/>
  <c r="AK45" i="2" s="1"/>
  <c r="AI45" i="2" a="1"/>
  <c r="AI45" i="2" s="1"/>
  <c r="AG45" i="2" a="1"/>
  <c r="AG45" i="2" s="1"/>
  <c r="AE45" i="2" a="1"/>
  <c r="AE45" i="2" s="1"/>
  <c r="AC45" i="2" a="1"/>
  <c r="AC45" i="2" s="1"/>
  <c r="AA45" i="2" a="1"/>
  <c r="AA45" i="2" s="1"/>
  <c r="Y45" i="2" a="1"/>
  <c r="Y45" i="2" s="1"/>
  <c r="W45" i="2" a="1"/>
  <c r="W45" i="2" s="1"/>
  <c r="U45" i="2" a="1"/>
  <c r="U45" i="2" s="1"/>
  <c r="S45" i="2" a="1"/>
  <c r="S45" i="2" s="1"/>
  <c r="Q45" i="2" a="1"/>
  <c r="Q45" i="2" s="1"/>
  <c r="O45" i="2" a="1"/>
  <c r="O45" i="2" s="1"/>
  <c r="M45" i="2" a="1"/>
  <c r="M45" i="2" s="1"/>
  <c r="K45" i="2" a="1"/>
  <c r="K45" i="2" s="1"/>
  <c r="I45" i="2" a="1"/>
  <c r="I45" i="2" s="1"/>
  <c r="G45" i="2" a="1"/>
  <c r="G45" i="2" s="1"/>
  <c r="E45" i="2" a="1"/>
  <c r="E45" i="2" s="1"/>
  <c r="BS44" i="2" a="1"/>
  <c r="BS44" i="2" s="1"/>
  <c r="BQ44" i="2" a="1"/>
  <c r="BQ44" i="2" s="1"/>
  <c r="BO44" i="2" a="1"/>
  <c r="BO44" i="2" s="1"/>
  <c r="BM44" i="2" a="1"/>
  <c r="BM44" i="2" s="1"/>
  <c r="BK44" i="2" a="1"/>
  <c r="BK44" i="2" s="1"/>
  <c r="BI44" i="2" a="1"/>
  <c r="BI44" i="2" s="1"/>
  <c r="BG44" i="2" a="1"/>
  <c r="BG44" i="2" s="1"/>
  <c r="BE44" i="2" a="1"/>
  <c r="BE44" i="2" s="1"/>
  <c r="BC44" i="2" a="1"/>
  <c r="BC44" i="2" s="1"/>
  <c r="BA44" i="2" a="1"/>
  <c r="BA44" i="2" s="1"/>
  <c r="AY44" i="2" a="1"/>
  <c r="AY44" i="2" s="1"/>
  <c r="AW44" i="2" a="1"/>
  <c r="AW44" i="2" s="1"/>
  <c r="AU44" i="2" a="1"/>
  <c r="AU44" i="2" s="1"/>
  <c r="AS44" i="2" a="1"/>
  <c r="AS44" i="2" s="1"/>
  <c r="AQ44" i="2" a="1"/>
  <c r="AQ44" i="2" s="1"/>
  <c r="AO44" i="2" a="1"/>
  <c r="AO44" i="2" s="1"/>
  <c r="AM44" i="2" a="1"/>
  <c r="AM44" i="2" s="1"/>
  <c r="AK44" i="2" a="1"/>
  <c r="AK44" i="2" s="1"/>
  <c r="AI44" i="2" a="1"/>
  <c r="AI44" i="2" s="1"/>
  <c r="AG44" i="2" a="1"/>
  <c r="AG44" i="2" s="1"/>
  <c r="AE44" i="2" a="1"/>
  <c r="AE44" i="2" s="1"/>
  <c r="AC44" i="2" a="1"/>
  <c r="AC44" i="2" s="1"/>
  <c r="AA44" i="2" a="1"/>
  <c r="AA44" i="2" s="1"/>
  <c r="Y44" i="2" a="1"/>
  <c r="Y44" i="2" s="1"/>
  <c r="W44" i="2" a="1"/>
  <c r="W44" i="2" s="1"/>
  <c r="U44" i="2" a="1"/>
  <c r="U44" i="2" s="1"/>
  <c r="S44" i="2" a="1"/>
  <c r="S44" i="2" s="1"/>
  <c r="Q44" i="2" a="1"/>
  <c r="Q44" i="2" s="1"/>
  <c r="O44" i="2" a="1"/>
  <c r="O44" i="2" s="1"/>
  <c r="M44" i="2" a="1"/>
  <c r="M44" i="2" s="1"/>
  <c r="K44" i="2" a="1"/>
  <c r="K44" i="2" s="1"/>
  <c r="I44" i="2" a="1"/>
  <c r="I44" i="2" s="1"/>
  <c r="G44" i="2" a="1"/>
  <c r="G44" i="2" s="1"/>
  <c r="E44" i="2" a="1"/>
  <c r="E44" i="2" s="1"/>
  <c r="BS43" i="2" a="1"/>
  <c r="BS43" i="2" s="1"/>
  <c r="BQ43" i="2" a="1"/>
  <c r="BQ43" i="2" s="1"/>
  <c r="BO43" i="2" a="1"/>
  <c r="BO43" i="2" s="1"/>
  <c r="BM43" i="2" a="1"/>
  <c r="BM43" i="2" s="1"/>
  <c r="BK43" i="2" a="1"/>
  <c r="BK43" i="2" s="1"/>
  <c r="BI43" i="2" a="1"/>
  <c r="BI43" i="2" s="1"/>
  <c r="BG43" i="2" a="1"/>
  <c r="BG43" i="2" s="1"/>
  <c r="BE43" i="2" a="1"/>
  <c r="BE43" i="2" s="1"/>
  <c r="BC43" i="2" a="1"/>
  <c r="BC43" i="2" s="1"/>
  <c r="BA43" i="2" a="1"/>
  <c r="BA43" i="2" s="1"/>
  <c r="AY43" i="2" a="1"/>
  <c r="AY43" i="2" s="1"/>
  <c r="AW43" i="2" a="1"/>
  <c r="AW43" i="2" s="1"/>
  <c r="AU43" i="2" a="1"/>
  <c r="AU43" i="2" s="1"/>
  <c r="AS43" i="2" a="1"/>
  <c r="AS43" i="2" s="1"/>
  <c r="AQ43" i="2" a="1"/>
  <c r="AQ43" i="2" s="1"/>
  <c r="AO43" i="2" a="1"/>
  <c r="AO43" i="2" s="1"/>
  <c r="AM43" i="2" a="1"/>
  <c r="AM43" i="2" s="1"/>
  <c r="AK43" i="2" a="1"/>
  <c r="AK43" i="2" s="1"/>
  <c r="AI43" i="2" a="1"/>
  <c r="AI43" i="2" s="1"/>
  <c r="AG43" i="2" a="1"/>
  <c r="AG43" i="2" s="1"/>
  <c r="AE43" i="2" a="1"/>
  <c r="AE43" i="2" s="1"/>
  <c r="AC43" i="2" a="1"/>
  <c r="AC43" i="2" s="1"/>
  <c r="AA43" i="2" a="1"/>
  <c r="AA43" i="2" s="1"/>
  <c r="Y43" i="2" a="1"/>
  <c r="Y43" i="2" s="1"/>
  <c r="W43" i="2" a="1"/>
  <c r="W43" i="2" s="1"/>
  <c r="U43" i="2" a="1"/>
  <c r="U43" i="2" s="1"/>
  <c r="S43" i="2" a="1"/>
  <c r="S43" i="2" s="1"/>
  <c r="Q43" i="2" a="1"/>
  <c r="Q43" i="2" s="1"/>
  <c r="O43" i="2" a="1"/>
  <c r="O43" i="2" s="1"/>
  <c r="M43" i="2" a="1"/>
  <c r="M43" i="2" s="1"/>
  <c r="K43" i="2" a="1"/>
  <c r="K43" i="2" s="1"/>
  <c r="I43" i="2" a="1"/>
  <c r="I43" i="2" s="1"/>
  <c r="G43" i="2" a="1"/>
  <c r="G43" i="2" s="1"/>
  <c r="E43" i="2" a="1"/>
  <c r="E43" i="2" s="1"/>
  <c r="BS42" i="2" a="1"/>
  <c r="BS42" i="2" s="1"/>
  <c r="BQ42" i="2" a="1"/>
  <c r="BQ42" i="2" s="1"/>
  <c r="BO42" i="2" a="1"/>
  <c r="BO42" i="2" s="1"/>
  <c r="BM42" i="2" a="1"/>
  <c r="BM42" i="2" s="1"/>
  <c r="BK42" i="2" a="1"/>
  <c r="BK42" i="2" s="1"/>
  <c r="BI42" i="2" a="1"/>
  <c r="BI42" i="2" s="1"/>
  <c r="BG42" i="2" a="1"/>
  <c r="BG42" i="2" s="1"/>
  <c r="BE42" i="2" a="1"/>
  <c r="BE42" i="2" s="1"/>
  <c r="BC42" i="2" a="1"/>
  <c r="BC42" i="2" s="1"/>
  <c r="BA42" i="2" a="1"/>
  <c r="BA42" i="2" s="1"/>
  <c r="AY42" i="2" a="1"/>
  <c r="AY42" i="2" s="1"/>
  <c r="AW42" i="2" a="1"/>
  <c r="AW42" i="2" s="1"/>
  <c r="AU42" i="2" a="1"/>
  <c r="AU42" i="2" s="1"/>
  <c r="AS42" i="2" a="1"/>
  <c r="AS42" i="2" s="1"/>
  <c r="AQ42" i="2" a="1"/>
  <c r="AQ42" i="2" s="1"/>
  <c r="AO42" i="2" a="1"/>
  <c r="AO42" i="2" s="1"/>
  <c r="AM42" i="2" a="1"/>
  <c r="AM42" i="2" s="1"/>
  <c r="AK42" i="2" a="1"/>
  <c r="AK42" i="2" s="1"/>
  <c r="AI42" i="2" a="1"/>
  <c r="AI42" i="2" s="1"/>
  <c r="AG42" i="2" a="1"/>
  <c r="AG42" i="2" s="1"/>
  <c r="AE42" i="2" a="1"/>
  <c r="AE42" i="2" s="1"/>
  <c r="AC42" i="2" a="1"/>
  <c r="AC42" i="2" s="1"/>
  <c r="AA42" i="2" a="1"/>
  <c r="AA42" i="2" s="1"/>
  <c r="Y42" i="2" a="1"/>
  <c r="Y42" i="2" s="1"/>
  <c r="W42" i="2" a="1"/>
  <c r="W42" i="2" s="1"/>
  <c r="U42" i="2" a="1"/>
  <c r="U42" i="2" s="1"/>
  <c r="S42" i="2" a="1"/>
  <c r="S42" i="2" s="1"/>
  <c r="Q42" i="2" a="1"/>
  <c r="Q42" i="2" s="1"/>
  <c r="O42" i="2" a="1"/>
  <c r="O42" i="2" s="1"/>
  <c r="M42" i="2" a="1"/>
  <c r="M42" i="2" s="1"/>
  <c r="K42" i="2" a="1"/>
  <c r="K42" i="2" s="1"/>
  <c r="I42" i="2" a="1"/>
  <c r="I42" i="2" s="1"/>
  <c r="G42" i="2" a="1"/>
  <c r="G42" i="2" s="1"/>
  <c r="E42" i="2" a="1"/>
  <c r="E42" i="2" s="1"/>
  <c r="BK40" i="2" a="1"/>
  <c r="BK40" i="2" s="1"/>
  <c r="BI40" i="2" a="1"/>
  <c r="BI40" i="2" s="1"/>
  <c r="BG40" i="2" a="1"/>
  <c r="BG40" i="2" s="1"/>
  <c r="BE40" i="2" a="1"/>
  <c r="BE40" i="2" s="1"/>
  <c r="BC40" i="2" a="1"/>
  <c r="BC40" i="2" s="1"/>
  <c r="BA40" i="2" a="1"/>
  <c r="BA40" i="2" s="1"/>
  <c r="AY40" i="2" a="1"/>
  <c r="AY40" i="2" s="1"/>
  <c r="AW40" i="2" a="1"/>
  <c r="AW40" i="2" s="1"/>
  <c r="AO40" i="2" a="1"/>
  <c r="AO40" i="2" s="1"/>
  <c r="AM40" i="2" a="1"/>
  <c r="AM40" i="2" s="1"/>
  <c r="AK40" i="2" a="1"/>
  <c r="AK40" i="2" s="1"/>
  <c r="AI40" i="2" a="1"/>
  <c r="AI40" i="2" s="1"/>
  <c r="AG40" i="2" a="1"/>
  <c r="AG40" i="2" s="1"/>
  <c r="AE40" i="2" a="1"/>
  <c r="AE40" i="2" s="1"/>
  <c r="AC40" i="2" a="1"/>
  <c r="AC40" i="2" s="1"/>
  <c r="AA40" i="2" a="1"/>
  <c r="AA40" i="2" s="1"/>
  <c r="Y40" i="2" a="1"/>
  <c r="Y40" i="2" s="1"/>
  <c r="W40" i="2" a="1"/>
  <c r="W40" i="2" s="1"/>
  <c r="U40" i="2" a="1"/>
  <c r="U40" i="2" s="1"/>
  <c r="S40" i="2" a="1"/>
  <c r="S40" i="2" s="1"/>
  <c r="Q40" i="2" a="1"/>
  <c r="Q40" i="2" s="1"/>
  <c r="O40" i="2" a="1"/>
  <c r="O40" i="2" s="1"/>
  <c r="M40" i="2" a="1"/>
  <c r="M40" i="2" s="1"/>
  <c r="K40" i="2" a="1"/>
  <c r="K40" i="2" s="1"/>
  <c r="I40" i="2" a="1"/>
  <c r="I40" i="2" s="1"/>
  <c r="G40" i="2" a="1"/>
  <c r="G40" i="2" s="1"/>
  <c r="E40" i="2" a="1"/>
  <c r="E40" i="2" s="1"/>
  <c r="BK39" i="2" a="1"/>
  <c r="BK39" i="2" s="1"/>
  <c r="BI39" i="2" a="1"/>
  <c r="BI39" i="2" s="1"/>
  <c r="BG39" i="2" a="1"/>
  <c r="BG39" i="2" s="1"/>
  <c r="BE39" i="2" a="1"/>
  <c r="BE39" i="2" s="1"/>
  <c r="BC39" i="2" a="1"/>
  <c r="BC39" i="2" s="1"/>
  <c r="BA39" i="2" a="1"/>
  <c r="BA39" i="2" s="1"/>
  <c r="AY39" i="2" a="1"/>
  <c r="AY39" i="2" s="1"/>
  <c r="AW39" i="2" a="1"/>
  <c r="AW39" i="2" s="1"/>
  <c r="AO39" i="2" a="1"/>
  <c r="AO39" i="2" s="1"/>
  <c r="AM39" i="2" a="1"/>
  <c r="AM39" i="2" s="1"/>
  <c r="AK39" i="2" a="1"/>
  <c r="AK39" i="2" s="1"/>
  <c r="AI39" i="2" a="1"/>
  <c r="AI39" i="2" s="1"/>
  <c r="AG39" i="2" a="1"/>
  <c r="AG39" i="2" s="1"/>
  <c r="AE39" i="2" a="1"/>
  <c r="AE39" i="2" s="1"/>
  <c r="AC39" i="2" a="1"/>
  <c r="AC39" i="2" s="1"/>
  <c r="AA39" i="2" a="1"/>
  <c r="AA39" i="2" s="1"/>
  <c r="Y39" i="2" a="1"/>
  <c r="Y39" i="2" s="1"/>
  <c r="W39" i="2" a="1"/>
  <c r="W39" i="2" s="1"/>
  <c r="U39" i="2" a="1"/>
  <c r="U39" i="2" s="1"/>
  <c r="S39" i="2" a="1"/>
  <c r="S39" i="2" s="1"/>
  <c r="Q39" i="2" a="1"/>
  <c r="Q39" i="2" s="1"/>
  <c r="O39" i="2" a="1"/>
  <c r="O39" i="2" s="1"/>
  <c r="M39" i="2" a="1"/>
  <c r="M39" i="2" s="1"/>
  <c r="K39" i="2" a="1"/>
  <c r="K39" i="2" s="1"/>
  <c r="I39" i="2" a="1"/>
  <c r="I39" i="2" s="1"/>
  <c r="G39" i="2" a="1"/>
  <c r="G39" i="2" s="1"/>
  <c r="E39" i="2" a="1"/>
  <c r="E39" i="2" s="1"/>
  <c r="BK38" i="2" a="1"/>
  <c r="BK38" i="2" s="1"/>
  <c r="BI38" i="2" a="1"/>
  <c r="BI38" i="2" s="1"/>
  <c r="BG38" i="2" a="1"/>
  <c r="BG38" i="2" s="1"/>
  <c r="BE38" i="2" a="1"/>
  <c r="BE38" i="2" s="1"/>
  <c r="BC38" i="2" a="1"/>
  <c r="BC38" i="2" s="1"/>
  <c r="BA38" i="2" a="1"/>
  <c r="BA38" i="2" s="1"/>
  <c r="AY38" i="2" a="1"/>
  <c r="AY38" i="2" s="1"/>
  <c r="AW38" i="2" a="1"/>
  <c r="AW38" i="2" s="1"/>
  <c r="AO38" i="2" a="1"/>
  <c r="AO38" i="2" s="1"/>
  <c r="AM38" i="2" a="1"/>
  <c r="AM38" i="2" s="1"/>
  <c r="AK38" i="2" a="1"/>
  <c r="AK38" i="2" s="1"/>
  <c r="AI38" i="2" a="1"/>
  <c r="AI38" i="2" s="1"/>
  <c r="AG38" i="2" a="1"/>
  <c r="AG38" i="2" s="1"/>
  <c r="AE38" i="2" a="1"/>
  <c r="AE38" i="2" s="1"/>
  <c r="AC38" i="2" a="1"/>
  <c r="AC38" i="2" s="1"/>
  <c r="AA38" i="2" a="1"/>
  <c r="AA38" i="2" s="1"/>
  <c r="Y38" i="2" a="1"/>
  <c r="Y38" i="2" s="1"/>
  <c r="W38" i="2" a="1"/>
  <c r="W38" i="2" s="1"/>
  <c r="U38" i="2" a="1"/>
  <c r="U38" i="2" s="1"/>
  <c r="S38" i="2" a="1"/>
  <c r="S38" i="2" s="1"/>
  <c r="Q38" i="2" a="1"/>
  <c r="Q38" i="2" s="1"/>
  <c r="O38" i="2" a="1"/>
  <c r="O38" i="2" s="1"/>
  <c r="M38" i="2" a="1"/>
  <c r="M38" i="2" s="1"/>
  <c r="K38" i="2" a="1"/>
  <c r="K38" i="2" s="1"/>
  <c r="I38" i="2" a="1"/>
  <c r="I38" i="2" s="1"/>
  <c r="G38" i="2" a="1"/>
  <c r="G38" i="2" s="1"/>
  <c r="E38" i="2" a="1"/>
  <c r="E38" i="2" s="1"/>
  <c r="BK37" i="2" a="1"/>
  <c r="BK37" i="2" s="1"/>
  <c r="BI37" i="2" a="1"/>
  <c r="BI37" i="2" s="1"/>
  <c r="BG37" i="2" a="1"/>
  <c r="BG37" i="2" s="1"/>
  <c r="BE37" i="2" a="1"/>
  <c r="BE37" i="2" s="1"/>
  <c r="BC37" i="2" a="1"/>
  <c r="BC37" i="2" s="1"/>
  <c r="BA37" i="2" a="1"/>
  <c r="BA37" i="2" s="1"/>
  <c r="AY37" i="2" a="1"/>
  <c r="AY37" i="2" s="1"/>
  <c r="AW37" i="2" a="1"/>
  <c r="AW37" i="2" s="1"/>
  <c r="AO37" i="2" a="1"/>
  <c r="AO37" i="2" s="1"/>
  <c r="AM37" i="2" a="1"/>
  <c r="AM37" i="2" s="1"/>
  <c r="AK37" i="2" a="1"/>
  <c r="AK37" i="2" s="1"/>
  <c r="AI37" i="2" a="1"/>
  <c r="AI37" i="2" s="1"/>
  <c r="AG37" i="2" a="1"/>
  <c r="AG37" i="2" s="1"/>
  <c r="AE37" i="2" a="1"/>
  <c r="AE37" i="2" s="1"/>
  <c r="AC37" i="2" a="1"/>
  <c r="AC37" i="2" s="1"/>
  <c r="AA37" i="2" a="1"/>
  <c r="AA37" i="2" s="1"/>
  <c r="Y37" i="2" a="1"/>
  <c r="Y37" i="2" s="1"/>
  <c r="W37" i="2" a="1"/>
  <c r="W37" i="2" s="1"/>
  <c r="U37" i="2" a="1"/>
  <c r="U37" i="2" s="1"/>
  <c r="S37" i="2" a="1"/>
  <c r="S37" i="2" s="1"/>
  <c r="Q37" i="2" a="1"/>
  <c r="Q37" i="2" s="1"/>
  <c r="O37" i="2" a="1"/>
  <c r="O37" i="2" s="1"/>
  <c r="M37" i="2" a="1"/>
  <c r="M37" i="2" s="1"/>
  <c r="K37" i="2" a="1"/>
  <c r="K37" i="2" s="1"/>
  <c r="I37" i="2" a="1"/>
  <c r="I37" i="2" s="1"/>
  <c r="G37" i="2" a="1"/>
  <c r="G37" i="2" s="1"/>
  <c r="E37" i="2" a="1"/>
  <c r="E37" i="2" s="1"/>
  <c r="BK36" i="2" a="1"/>
  <c r="BK36" i="2" s="1"/>
  <c r="BI36" i="2" a="1"/>
  <c r="BI36" i="2" s="1"/>
  <c r="BG36" i="2" a="1"/>
  <c r="BG36" i="2" s="1"/>
  <c r="BE36" i="2" a="1"/>
  <c r="BE36" i="2" s="1"/>
  <c r="BC36" i="2" a="1"/>
  <c r="BC36" i="2" s="1"/>
  <c r="BA36" i="2" a="1"/>
  <c r="BA36" i="2" s="1"/>
  <c r="AY36" i="2" a="1"/>
  <c r="AY36" i="2" s="1"/>
  <c r="AW36" i="2" a="1"/>
  <c r="AW36" i="2" s="1"/>
  <c r="AO36" i="2" a="1"/>
  <c r="AO36" i="2" s="1"/>
  <c r="AM36" i="2" a="1"/>
  <c r="AM36" i="2" s="1"/>
  <c r="AK36" i="2" a="1"/>
  <c r="AK36" i="2" s="1"/>
  <c r="AI36" i="2" a="1"/>
  <c r="AI36" i="2" s="1"/>
  <c r="AG36" i="2" a="1"/>
  <c r="AG36" i="2" s="1"/>
  <c r="AE36" i="2" a="1"/>
  <c r="AE36" i="2" s="1"/>
  <c r="AC36" i="2" a="1"/>
  <c r="AC36" i="2" s="1"/>
  <c r="AA36" i="2" a="1"/>
  <c r="AA36" i="2" s="1"/>
  <c r="Y36" i="2" a="1"/>
  <c r="Y36" i="2" s="1"/>
  <c r="W36" i="2" a="1"/>
  <c r="W36" i="2" s="1"/>
  <c r="U36" i="2" a="1"/>
  <c r="U36" i="2" s="1"/>
  <c r="S36" i="2" a="1"/>
  <c r="S36" i="2" s="1"/>
  <c r="Q36" i="2" a="1"/>
  <c r="Q36" i="2" s="1"/>
  <c r="O36" i="2" a="1"/>
  <c r="O36" i="2" s="1"/>
  <c r="M36" i="2" a="1"/>
  <c r="M36" i="2" s="1"/>
  <c r="K36" i="2" a="1"/>
  <c r="K36" i="2" s="1"/>
  <c r="I36" i="2" a="1"/>
  <c r="I36" i="2" s="1"/>
  <c r="G36" i="2" a="1"/>
  <c r="G36" i="2" s="1"/>
  <c r="E36" i="2" a="1"/>
  <c r="E36" i="2" s="1"/>
  <c r="BK35" i="2" a="1"/>
  <c r="BK35" i="2" s="1"/>
  <c r="BI35" i="2" a="1"/>
  <c r="BI35" i="2" s="1"/>
  <c r="BG35" i="2" a="1"/>
  <c r="BG35" i="2" s="1"/>
  <c r="BE35" i="2" a="1"/>
  <c r="BE35" i="2" s="1"/>
  <c r="BC35" i="2" a="1"/>
  <c r="BC35" i="2" s="1"/>
  <c r="BA35" i="2" a="1"/>
  <c r="BA35" i="2" s="1"/>
  <c r="AY35" i="2" a="1"/>
  <c r="AY35" i="2" s="1"/>
  <c r="AW35" i="2" a="1"/>
  <c r="AW35" i="2" s="1"/>
  <c r="AO35" i="2" a="1"/>
  <c r="AO35" i="2" s="1"/>
  <c r="AM35" i="2" a="1"/>
  <c r="AM35" i="2" s="1"/>
  <c r="AK35" i="2" a="1"/>
  <c r="AK35" i="2" s="1"/>
  <c r="AI35" i="2" a="1"/>
  <c r="AI35" i="2" s="1"/>
  <c r="AG35" i="2" a="1"/>
  <c r="AG35" i="2" s="1"/>
  <c r="AE35" i="2" a="1"/>
  <c r="AE35" i="2" s="1"/>
  <c r="AC35" i="2" a="1"/>
  <c r="AC35" i="2" s="1"/>
  <c r="AA35" i="2" a="1"/>
  <c r="AA35" i="2" s="1"/>
  <c r="Y35" i="2" a="1"/>
  <c r="Y35" i="2" s="1"/>
  <c r="W35" i="2" a="1"/>
  <c r="W35" i="2" s="1"/>
  <c r="U35" i="2" a="1"/>
  <c r="U35" i="2" s="1"/>
  <c r="S35" i="2" a="1"/>
  <c r="S35" i="2" s="1"/>
  <c r="Q35" i="2" a="1"/>
  <c r="Q35" i="2" s="1"/>
  <c r="O35" i="2" a="1"/>
  <c r="O35" i="2" s="1"/>
  <c r="M35" i="2" a="1"/>
  <c r="M35" i="2" s="1"/>
  <c r="K35" i="2" a="1"/>
  <c r="K35" i="2" s="1"/>
  <c r="I35" i="2" a="1"/>
  <c r="I35" i="2" s="1"/>
  <c r="G35" i="2" a="1"/>
  <c r="G35" i="2" s="1"/>
  <c r="E35" i="2" a="1"/>
  <c r="E35" i="2" s="1"/>
  <c r="BK34" i="2" a="1"/>
  <c r="BK34" i="2" s="1"/>
  <c r="BI34" i="2" a="1"/>
  <c r="BI34" i="2" s="1"/>
  <c r="BG34" i="2" a="1"/>
  <c r="BG34" i="2" s="1"/>
  <c r="BE34" i="2" a="1"/>
  <c r="BE34" i="2" s="1"/>
  <c r="BC34" i="2" a="1"/>
  <c r="BC34" i="2" s="1"/>
  <c r="BA34" i="2" a="1"/>
  <c r="BA34" i="2" s="1"/>
  <c r="AY34" i="2" a="1"/>
  <c r="AY34" i="2" s="1"/>
  <c r="AW34" i="2" a="1"/>
  <c r="AW34" i="2" s="1"/>
  <c r="AO34" i="2" a="1"/>
  <c r="AO34" i="2" s="1"/>
  <c r="AM34" i="2" a="1"/>
  <c r="AM34" i="2" s="1"/>
  <c r="AK34" i="2" a="1"/>
  <c r="AK34" i="2" s="1"/>
  <c r="AI34" i="2" a="1"/>
  <c r="AI34" i="2" s="1"/>
  <c r="AG34" i="2" a="1"/>
  <c r="AG34" i="2" s="1"/>
  <c r="AE34" i="2" a="1"/>
  <c r="AE34" i="2" s="1"/>
  <c r="AC34" i="2" a="1"/>
  <c r="AC34" i="2" s="1"/>
  <c r="AA34" i="2" a="1"/>
  <c r="AA34" i="2" s="1"/>
  <c r="Y34" i="2" a="1"/>
  <c r="Y34" i="2" s="1"/>
  <c r="W34" i="2" a="1"/>
  <c r="W34" i="2" s="1"/>
  <c r="U34" i="2" a="1"/>
  <c r="U34" i="2" s="1"/>
  <c r="S34" i="2" a="1"/>
  <c r="S34" i="2" s="1"/>
  <c r="Q34" i="2" a="1"/>
  <c r="Q34" i="2" s="1"/>
  <c r="O34" i="2" a="1"/>
  <c r="O34" i="2" s="1"/>
  <c r="M34" i="2" a="1"/>
  <c r="M34" i="2" s="1"/>
  <c r="K34" i="2" a="1"/>
  <c r="K34" i="2" s="1"/>
  <c r="I34" i="2" a="1"/>
  <c r="I34" i="2" s="1"/>
  <c r="G34" i="2" a="1"/>
  <c r="G34" i="2" s="1"/>
  <c r="E34" i="2" a="1"/>
  <c r="E34" i="2" s="1"/>
  <c r="BK33" i="2" a="1"/>
  <c r="BK33" i="2" s="1"/>
  <c r="BI33" i="2" a="1"/>
  <c r="BI33" i="2" s="1"/>
  <c r="BG33" i="2" a="1"/>
  <c r="BG33" i="2" s="1"/>
  <c r="BE33" i="2" a="1"/>
  <c r="BE33" i="2" s="1"/>
  <c r="BC33" i="2" a="1"/>
  <c r="BC33" i="2" s="1"/>
  <c r="BA33" i="2" a="1"/>
  <c r="BA33" i="2" s="1"/>
  <c r="AY33" i="2" a="1"/>
  <c r="AY33" i="2" s="1"/>
  <c r="AW33" i="2" a="1"/>
  <c r="AW33" i="2" s="1"/>
  <c r="AO33" i="2" a="1"/>
  <c r="AO33" i="2" s="1"/>
  <c r="AM33" i="2" a="1"/>
  <c r="AM33" i="2" s="1"/>
  <c r="AK33" i="2" a="1"/>
  <c r="AK33" i="2" s="1"/>
  <c r="AI33" i="2" a="1"/>
  <c r="AI33" i="2" s="1"/>
  <c r="AG33" i="2" a="1"/>
  <c r="AG33" i="2" s="1"/>
  <c r="AE33" i="2" a="1"/>
  <c r="AE33" i="2" s="1"/>
  <c r="AC33" i="2" a="1"/>
  <c r="AC33" i="2" s="1"/>
  <c r="AA33" i="2" a="1"/>
  <c r="AA33" i="2" s="1"/>
  <c r="Y33" i="2" a="1"/>
  <c r="Y33" i="2" s="1"/>
  <c r="W33" i="2" a="1"/>
  <c r="W33" i="2" s="1"/>
  <c r="U33" i="2" a="1"/>
  <c r="U33" i="2" s="1"/>
  <c r="S33" i="2" a="1"/>
  <c r="S33" i="2" s="1"/>
  <c r="Q33" i="2" a="1"/>
  <c r="Q33" i="2" s="1"/>
  <c r="O33" i="2" a="1"/>
  <c r="O33" i="2" s="1"/>
  <c r="M33" i="2" a="1"/>
  <c r="M33" i="2" s="1"/>
  <c r="K33" i="2" a="1"/>
  <c r="K33" i="2" s="1"/>
  <c r="I33" i="2" a="1"/>
  <c r="I33" i="2" s="1"/>
  <c r="G33" i="2" a="1"/>
  <c r="G33" i="2" s="1"/>
  <c r="E33" i="2" a="1"/>
  <c r="E33" i="2" s="1"/>
  <c r="BK32" i="2" a="1"/>
  <c r="BK32" i="2" s="1"/>
  <c r="BI32" i="2" a="1"/>
  <c r="BI32" i="2" s="1"/>
  <c r="BG32" i="2" a="1"/>
  <c r="BG32" i="2" s="1"/>
  <c r="BE32" i="2" a="1"/>
  <c r="BE32" i="2" s="1"/>
  <c r="BC32" i="2" a="1"/>
  <c r="BC32" i="2" s="1"/>
  <c r="BA32" i="2" a="1"/>
  <c r="BA32" i="2" s="1"/>
  <c r="AY32" i="2" a="1"/>
  <c r="AY32" i="2" s="1"/>
  <c r="AW32" i="2" a="1"/>
  <c r="AW32" i="2" s="1"/>
  <c r="AO32" i="2" a="1"/>
  <c r="AO32" i="2" s="1"/>
  <c r="AM32" i="2" a="1"/>
  <c r="AM32" i="2" s="1"/>
  <c r="AK32" i="2" a="1"/>
  <c r="AK32" i="2" s="1"/>
  <c r="AI32" i="2" a="1"/>
  <c r="AI32" i="2" s="1"/>
  <c r="AG32" i="2" a="1"/>
  <c r="AG32" i="2" s="1"/>
  <c r="AE32" i="2" a="1"/>
  <c r="AE32" i="2" s="1"/>
  <c r="AC32" i="2" a="1"/>
  <c r="AC32" i="2" s="1"/>
  <c r="AA32" i="2" a="1"/>
  <c r="AA32" i="2" s="1"/>
  <c r="Y32" i="2" a="1"/>
  <c r="Y32" i="2" s="1"/>
  <c r="W32" i="2" a="1"/>
  <c r="W32" i="2" s="1"/>
  <c r="U32" i="2" a="1"/>
  <c r="U32" i="2" s="1"/>
  <c r="S32" i="2" a="1"/>
  <c r="S32" i="2" s="1"/>
  <c r="Q32" i="2" a="1"/>
  <c r="Q32" i="2" s="1"/>
  <c r="O32" i="2" a="1"/>
  <c r="O32" i="2" s="1"/>
  <c r="M32" i="2" a="1"/>
  <c r="M32" i="2" s="1"/>
  <c r="K32" i="2" a="1"/>
  <c r="K32" i="2" s="1"/>
  <c r="I32" i="2" a="1"/>
  <c r="I32" i="2" s="1"/>
  <c r="G32" i="2" a="1"/>
  <c r="G32" i="2" s="1"/>
  <c r="E32" i="2" a="1"/>
  <c r="E32" i="2" s="1"/>
  <c r="BK31" i="2" a="1"/>
  <c r="BK31" i="2" s="1"/>
  <c r="BI31" i="2" a="1"/>
  <c r="BI31" i="2" s="1"/>
  <c r="BG31" i="2" a="1"/>
  <c r="BG31" i="2" s="1"/>
  <c r="BE31" i="2" a="1"/>
  <c r="BE31" i="2" s="1"/>
  <c r="BC31" i="2" a="1"/>
  <c r="BC31" i="2" s="1"/>
  <c r="BA31" i="2" a="1"/>
  <c r="BA31" i="2" s="1"/>
  <c r="AY31" i="2" a="1"/>
  <c r="AY31" i="2" s="1"/>
  <c r="AW31" i="2" a="1"/>
  <c r="AW31" i="2" s="1"/>
  <c r="AO31" i="2" a="1"/>
  <c r="AO31" i="2" s="1"/>
  <c r="AM31" i="2" a="1"/>
  <c r="AM31" i="2" s="1"/>
  <c r="AK31" i="2" a="1"/>
  <c r="AK31" i="2" s="1"/>
  <c r="AI31" i="2" a="1"/>
  <c r="AI31" i="2" s="1"/>
  <c r="AG31" i="2" a="1"/>
  <c r="AG31" i="2" s="1"/>
  <c r="AE31" i="2" a="1"/>
  <c r="AE31" i="2" s="1"/>
  <c r="AC31" i="2" a="1"/>
  <c r="AC31" i="2" s="1"/>
  <c r="AA31" i="2" a="1"/>
  <c r="AA31" i="2" s="1"/>
  <c r="Y31" i="2" a="1"/>
  <c r="Y31" i="2" s="1"/>
  <c r="W31" i="2" a="1"/>
  <c r="W31" i="2" s="1"/>
  <c r="U31" i="2" a="1"/>
  <c r="U31" i="2" s="1"/>
  <c r="S31" i="2" a="1"/>
  <c r="S31" i="2" s="1"/>
  <c r="Q31" i="2" a="1"/>
  <c r="Q31" i="2" s="1"/>
  <c r="O31" i="2" a="1"/>
  <c r="O31" i="2" s="1"/>
  <c r="M31" i="2" a="1"/>
  <c r="M31" i="2" s="1"/>
  <c r="K31" i="2" a="1"/>
  <c r="K31" i="2" s="1"/>
  <c r="I31" i="2" a="1"/>
  <c r="I31" i="2" s="1"/>
  <c r="G31" i="2" a="1"/>
  <c r="G31" i="2" s="1"/>
  <c r="E31" i="2" a="1"/>
  <c r="E31" i="2" s="1"/>
  <c r="BK30" i="2" a="1"/>
  <c r="BK30" i="2" s="1"/>
  <c r="BI30" i="2" a="1"/>
  <c r="BI30" i="2" s="1"/>
  <c r="BG30" i="2" a="1"/>
  <c r="BG30" i="2" s="1"/>
  <c r="BE30" i="2" a="1"/>
  <c r="BE30" i="2" s="1"/>
  <c r="BC30" i="2" a="1"/>
  <c r="BC30" i="2" s="1"/>
  <c r="BA30" i="2" a="1"/>
  <c r="BA30" i="2" s="1"/>
  <c r="AY30" i="2" a="1"/>
  <c r="AY30" i="2" s="1"/>
  <c r="AW30" i="2" a="1"/>
  <c r="AW30" i="2" s="1"/>
  <c r="AO30" i="2" a="1"/>
  <c r="AO30" i="2" s="1"/>
  <c r="AM30" i="2" a="1"/>
  <c r="AM30" i="2" s="1"/>
  <c r="AK30" i="2" a="1"/>
  <c r="AK30" i="2" s="1"/>
  <c r="AI30" i="2" a="1"/>
  <c r="AI30" i="2" s="1"/>
  <c r="AG30" i="2" a="1"/>
  <c r="AG30" i="2" s="1"/>
  <c r="AE30" i="2" a="1"/>
  <c r="AE30" i="2" s="1"/>
  <c r="AC30" i="2" a="1"/>
  <c r="AC30" i="2" s="1"/>
  <c r="AA30" i="2" a="1"/>
  <c r="AA30" i="2" s="1"/>
  <c r="Y30" i="2" a="1"/>
  <c r="Y30" i="2" s="1"/>
  <c r="W30" i="2" a="1"/>
  <c r="W30" i="2" s="1"/>
  <c r="U30" i="2" a="1"/>
  <c r="U30" i="2" s="1"/>
  <c r="S30" i="2" a="1"/>
  <c r="S30" i="2" s="1"/>
  <c r="Q30" i="2" a="1"/>
  <c r="Q30" i="2" s="1"/>
  <c r="O30" i="2" a="1"/>
  <c r="O30" i="2" s="1"/>
  <c r="M30" i="2" a="1"/>
  <c r="M30" i="2" s="1"/>
  <c r="K30" i="2" a="1"/>
  <c r="K30" i="2" s="1"/>
  <c r="I30" i="2" a="1"/>
  <c r="I30" i="2" s="1"/>
  <c r="G30" i="2" a="1"/>
  <c r="G30" i="2" s="1"/>
  <c r="E30" i="2" a="1"/>
  <c r="E30" i="2" s="1"/>
  <c r="BK29" i="2" a="1"/>
  <c r="BK29" i="2" s="1"/>
  <c r="BI29" i="2" a="1"/>
  <c r="BI29" i="2" s="1"/>
  <c r="BG29" i="2" a="1"/>
  <c r="BG29" i="2" s="1"/>
  <c r="BE29" i="2" a="1"/>
  <c r="BE29" i="2" s="1"/>
  <c r="BC29" i="2" a="1"/>
  <c r="BC29" i="2" s="1"/>
  <c r="BA29" i="2" a="1"/>
  <c r="BA29" i="2" s="1"/>
  <c r="AY29" i="2" a="1"/>
  <c r="AY29" i="2" s="1"/>
  <c r="AW29" i="2" a="1"/>
  <c r="AW29" i="2" s="1"/>
  <c r="AO29" i="2" a="1"/>
  <c r="AO29" i="2" s="1"/>
  <c r="AM29" i="2" a="1"/>
  <c r="AM29" i="2" s="1"/>
  <c r="AK29" i="2" a="1"/>
  <c r="AK29" i="2" s="1"/>
  <c r="AI29" i="2" a="1"/>
  <c r="AI29" i="2" s="1"/>
  <c r="AG29" i="2" a="1"/>
  <c r="AG29" i="2" s="1"/>
  <c r="AE29" i="2" a="1"/>
  <c r="AE29" i="2" s="1"/>
  <c r="AC29" i="2" a="1"/>
  <c r="AC29" i="2" s="1"/>
  <c r="AA29" i="2" a="1"/>
  <c r="AA29" i="2" s="1"/>
  <c r="Y29" i="2" a="1"/>
  <c r="Y29" i="2" s="1"/>
  <c r="W29" i="2" a="1"/>
  <c r="W29" i="2" s="1"/>
  <c r="U29" i="2" a="1"/>
  <c r="U29" i="2" s="1"/>
  <c r="S29" i="2" a="1"/>
  <c r="S29" i="2" s="1"/>
  <c r="Q29" i="2" a="1"/>
  <c r="Q29" i="2" s="1"/>
  <c r="O29" i="2" a="1"/>
  <c r="O29" i="2" s="1"/>
  <c r="M29" i="2" a="1"/>
  <c r="M29" i="2" s="1"/>
  <c r="K29" i="2" a="1"/>
  <c r="K29" i="2" s="1"/>
  <c r="I29" i="2" a="1"/>
  <c r="I29" i="2" s="1"/>
  <c r="G29" i="2" a="1"/>
  <c r="G29" i="2" s="1"/>
  <c r="E29" i="2" a="1"/>
  <c r="E29" i="2" s="1"/>
  <c r="BK28" i="2" a="1"/>
  <c r="BK28" i="2" s="1"/>
  <c r="BI28" i="2" a="1"/>
  <c r="BI28" i="2" s="1"/>
  <c r="BG28" i="2" a="1"/>
  <c r="BG28" i="2" s="1"/>
  <c r="BE28" i="2" a="1"/>
  <c r="BE28" i="2" s="1"/>
  <c r="BC28" i="2" a="1"/>
  <c r="BC28" i="2" s="1"/>
  <c r="BA28" i="2" a="1"/>
  <c r="BA28" i="2" s="1"/>
  <c r="AY28" i="2" a="1"/>
  <c r="AY28" i="2" s="1"/>
  <c r="AW28" i="2" a="1"/>
  <c r="AW28" i="2" s="1"/>
  <c r="AO28" i="2" a="1"/>
  <c r="AO28" i="2" s="1"/>
  <c r="AM28" i="2" a="1"/>
  <c r="AM28" i="2" s="1"/>
  <c r="AK28" i="2" a="1"/>
  <c r="AK28" i="2" s="1"/>
  <c r="AI28" i="2" a="1"/>
  <c r="AI28" i="2" s="1"/>
  <c r="AG28" i="2" a="1"/>
  <c r="AG28" i="2" s="1"/>
  <c r="AE28" i="2" a="1"/>
  <c r="AE28" i="2" s="1"/>
  <c r="AC28" i="2" a="1"/>
  <c r="AC28" i="2" s="1"/>
  <c r="AA28" i="2" a="1"/>
  <c r="AA28" i="2" s="1"/>
  <c r="Y28" i="2" a="1"/>
  <c r="Y28" i="2" s="1"/>
  <c r="W28" i="2" a="1"/>
  <c r="W28" i="2" s="1"/>
  <c r="U28" i="2" a="1"/>
  <c r="U28" i="2" s="1"/>
  <c r="S28" i="2" a="1"/>
  <c r="S28" i="2" s="1"/>
  <c r="Q28" i="2" a="1"/>
  <c r="Q28" i="2" s="1"/>
  <c r="O28" i="2" a="1"/>
  <c r="O28" i="2" s="1"/>
  <c r="M28" i="2" a="1"/>
  <c r="M28" i="2" s="1"/>
  <c r="K28" i="2" a="1"/>
  <c r="K28" i="2" s="1"/>
  <c r="I28" i="2" a="1"/>
  <c r="I28" i="2" s="1"/>
  <c r="G28" i="2" a="1"/>
  <c r="G28" i="2" s="1"/>
  <c r="E28" i="2" a="1"/>
  <c r="E28" i="2" s="1"/>
  <c r="BK27" i="2" a="1"/>
  <c r="BK27" i="2" s="1"/>
  <c r="BI27" i="2" a="1"/>
  <c r="BI27" i="2" s="1"/>
  <c r="BG27" i="2" a="1"/>
  <c r="BG27" i="2" s="1"/>
  <c r="BE27" i="2" a="1"/>
  <c r="BE27" i="2" s="1"/>
  <c r="BC27" i="2" a="1"/>
  <c r="BC27" i="2" s="1"/>
  <c r="BA27" i="2" a="1"/>
  <c r="BA27" i="2" s="1"/>
  <c r="AY27" i="2" a="1"/>
  <c r="AY27" i="2" s="1"/>
  <c r="AW27" i="2" a="1"/>
  <c r="AW27" i="2" s="1"/>
  <c r="AO27" i="2" a="1"/>
  <c r="AO27" i="2" s="1"/>
  <c r="AM27" i="2" a="1"/>
  <c r="AM27" i="2" s="1"/>
  <c r="AK27" i="2" a="1"/>
  <c r="AK27" i="2" s="1"/>
  <c r="AI27" i="2" a="1"/>
  <c r="AI27" i="2" s="1"/>
  <c r="AG27" i="2" a="1"/>
  <c r="AG27" i="2" s="1"/>
  <c r="AE27" i="2" a="1"/>
  <c r="AE27" i="2" s="1"/>
  <c r="AC27" i="2" a="1"/>
  <c r="AC27" i="2" s="1"/>
  <c r="AA27" i="2" a="1"/>
  <c r="AA27" i="2" s="1"/>
  <c r="Y27" i="2" a="1"/>
  <c r="Y27" i="2" s="1"/>
  <c r="W27" i="2" a="1"/>
  <c r="W27" i="2" s="1"/>
  <c r="U27" i="2" a="1"/>
  <c r="U27" i="2" s="1"/>
  <c r="S27" i="2" a="1"/>
  <c r="S27" i="2" s="1"/>
  <c r="Q27" i="2" a="1"/>
  <c r="Q27" i="2" s="1"/>
  <c r="O27" i="2" a="1"/>
  <c r="O27" i="2" s="1"/>
  <c r="M27" i="2" a="1"/>
  <c r="M27" i="2" s="1"/>
  <c r="K27" i="2" a="1"/>
  <c r="K27" i="2" s="1"/>
  <c r="I27" i="2" a="1"/>
  <c r="I27" i="2" s="1"/>
  <c r="G27" i="2" a="1"/>
  <c r="G27" i="2" s="1"/>
  <c r="E27" i="2" a="1"/>
  <c r="E27" i="2" s="1"/>
  <c r="BK26" i="2" a="1"/>
  <c r="BK26" i="2" s="1"/>
  <c r="BI26" i="2" a="1"/>
  <c r="BI26" i="2" s="1"/>
  <c r="BG26" i="2" a="1"/>
  <c r="BG26" i="2" s="1"/>
  <c r="BE26" i="2" a="1"/>
  <c r="BE26" i="2" s="1"/>
  <c r="BC26" i="2" a="1"/>
  <c r="BC26" i="2" s="1"/>
  <c r="BA26" i="2" a="1"/>
  <c r="BA26" i="2" s="1"/>
  <c r="AY26" i="2" a="1"/>
  <c r="AY26" i="2" s="1"/>
  <c r="AW26" i="2" a="1"/>
  <c r="AW26" i="2" s="1"/>
  <c r="AO26" i="2" a="1"/>
  <c r="AO26" i="2" s="1"/>
  <c r="AM26" i="2" a="1"/>
  <c r="AM26" i="2" s="1"/>
  <c r="AK26" i="2" a="1"/>
  <c r="AK26" i="2" s="1"/>
  <c r="AI26" i="2" a="1"/>
  <c r="AI26" i="2" s="1"/>
  <c r="AG26" i="2" a="1"/>
  <c r="AG26" i="2" s="1"/>
  <c r="AE26" i="2" a="1"/>
  <c r="AE26" i="2" s="1"/>
  <c r="AC26" i="2" a="1"/>
  <c r="AC26" i="2" s="1"/>
  <c r="AA26" i="2" a="1"/>
  <c r="AA26" i="2" s="1"/>
  <c r="Y26" i="2" a="1"/>
  <c r="Y26" i="2" s="1"/>
  <c r="W26" i="2" a="1"/>
  <c r="W26" i="2" s="1"/>
  <c r="U26" i="2" a="1"/>
  <c r="U26" i="2" s="1"/>
  <c r="S26" i="2" a="1"/>
  <c r="S26" i="2" s="1"/>
  <c r="Q26" i="2" a="1"/>
  <c r="Q26" i="2" s="1"/>
  <c r="O26" i="2" a="1"/>
  <c r="O26" i="2" s="1"/>
  <c r="M26" i="2" a="1"/>
  <c r="M26" i="2" s="1"/>
  <c r="K26" i="2" a="1"/>
  <c r="K26" i="2" s="1"/>
  <c r="I26" i="2" a="1"/>
  <c r="I26" i="2" s="1"/>
  <c r="G26" i="2" a="1"/>
  <c r="G26" i="2" s="1"/>
  <c r="E26" i="2" a="1"/>
  <c r="E26" i="2" s="1"/>
  <c r="BK25" i="2" a="1"/>
  <c r="BK25" i="2" s="1"/>
  <c r="BI25" i="2" a="1"/>
  <c r="BI25" i="2" s="1"/>
  <c r="BG25" i="2" a="1"/>
  <c r="BG25" i="2" s="1"/>
  <c r="BE25" i="2" a="1"/>
  <c r="BE25" i="2" s="1"/>
  <c r="BC25" i="2" a="1"/>
  <c r="BC25" i="2" s="1"/>
  <c r="BA25" i="2" a="1"/>
  <c r="BA25" i="2" s="1"/>
  <c r="AY25" i="2" a="1"/>
  <c r="AY25" i="2" s="1"/>
  <c r="AW25" i="2" a="1"/>
  <c r="AW25" i="2" s="1"/>
  <c r="AO25" i="2" a="1"/>
  <c r="AO25" i="2" s="1"/>
  <c r="AM25" i="2" a="1"/>
  <c r="AM25" i="2" s="1"/>
  <c r="AK25" i="2" a="1"/>
  <c r="AK25" i="2" s="1"/>
  <c r="AI25" i="2" a="1"/>
  <c r="AI25" i="2" s="1"/>
  <c r="AG25" i="2" a="1"/>
  <c r="AG25" i="2" s="1"/>
  <c r="AE25" i="2" a="1"/>
  <c r="AE25" i="2" s="1"/>
  <c r="AC25" i="2" a="1"/>
  <c r="AC25" i="2" s="1"/>
  <c r="AA25" i="2" a="1"/>
  <c r="AA25" i="2" s="1"/>
  <c r="Y25" i="2" a="1"/>
  <c r="Y25" i="2" s="1"/>
  <c r="W25" i="2" a="1"/>
  <c r="W25" i="2" s="1"/>
  <c r="U25" i="2" a="1"/>
  <c r="U25" i="2" s="1"/>
  <c r="S25" i="2" a="1"/>
  <c r="S25" i="2" s="1"/>
  <c r="Q25" i="2" a="1"/>
  <c r="Q25" i="2" s="1"/>
  <c r="O25" i="2" a="1"/>
  <c r="O25" i="2" s="1"/>
  <c r="M25" i="2" a="1"/>
  <c r="M25" i="2" s="1"/>
  <c r="K25" i="2" a="1"/>
  <c r="K25" i="2" s="1"/>
  <c r="I25" i="2" a="1"/>
  <c r="I25" i="2" s="1"/>
  <c r="G25" i="2" a="1"/>
  <c r="G25" i="2" s="1"/>
  <c r="E25" i="2" a="1"/>
  <c r="E25" i="2" s="1"/>
  <c r="BS23" i="2" a="1"/>
  <c r="BS23" i="2" s="1"/>
  <c r="BQ23" i="2" a="1"/>
  <c r="BQ23" i="2" s="1"/>
  <c r="BO23" i="2" a="1"/>
  <c r="BO23" i="2" s="1"/>
  <c r="BM23" i="2" a="1"/>
  <c r="BM23" i="2" s="1"/>
  <c r="BK23" i="2" a="1"/>
  <c r="BK23" i="2" s="1"/>
  <c r="BI23" i="2" a="1"/>
  <c r="BI23" i="2" s="1"/>
  <c r="BG23" i="2" a="1"/>
  <c r="BG23" i="2" s="1"/>
  <c r="BE23" i="2" a="1"/>
  <c r="BE23" i="2" s="1"/>
  <c r="BC23" i="2" a="1"/>
  <c r="BC23" i="2" s="1"/>
  <c r="BA23" i="2" a="1"/>
  <c r="BA23" i="2" s="1"/>
  <c r="AY23" i="2" a="1"/>
  <c r="AY23" i="2" s="1"/>
  <c r="AW23" i="2" a="1"/>
  <c r="AW23" i="2" s="1"/>
  <c r="AU23" i="2" a="1"/>
  <c r="AU23" i="2" s="1"/>
  <c r="AS23" i="2" a="1"/>
  <c r="AS23" i="2" s="1"/>
  <c r="AQ23" i="2" a="1"/>
  <c r="AQ23" i="2" s="1"/>
  <c r="AO23" i="2" a="1"/>
  <c r="AO23" i="2" s="1"/>
  <c r="AM23" i="2" a="1"/>
  <c r="AM23" i="2" s="1"/>
  <c r="AK23" i="2" a="1"/>
  <c r="AK23" i="2" s="1"/>
  <c r="AI23" i="2" a="1"/>
  <c r="AI23" i="2" s="1"/>
  <c r="AG23" i="2" a="1"/>
  <c r="AG23" i="2" s="1"/>
  <c r="AE23" i="2" a="1"/>
  <c r="AE23" i="2" s="1"/>
  <c r="AC23" i="2" a="1"/>
  <c r="AC23" i="2" s="1"/>
  <c r="AA23" i="2" a="1"/>
  <c r="AA23" i="2" s="1"/>
  <c r="Y23" i="2" a="1"/>
  <c r="Y23" i="2" s="1"/>
  <c r="W23" i="2" a="1"/>
  <c r="W23" i="2" s="1"/>
  <c r="U23" i="2" a="1"/>
  <c r="U23" i="2" s="1"/>
  <c r="S23" i="2" a="1"/>
  <c r="S23" i="2" s="1"/>
  <c r="Q23" i="2" a="1"/>
  <c r="Q23" i="2" s="1"/>
  <c r="O23" i="2" a="1"/>
  <c r="O23" i="2" s="1"/>
  <c r="M23" i="2" a="1"/>
  <c r="M23" i="2" s="1"/>
  <c r="K23" i="2" a="1"/>
  <c r="K23" i="2" s="1"/>
  <c r="I23" i="2" a="1"/>
  <c r="I23" i="2" s="1"/>
  <c r="G23" i="2" a="1"/>
  <c r="G23" i="2" s="1"/>
  <c r="E23" i="2" a="1"/>
  <c r="E23" i="2" s="1"/>
  <c r="BS22" i="2" a="1"/>
  <c r="BS22" i="2" s="1"/>
  <c r="BQ22" i="2" a="1"/>
  <c r="BQ22" i="2" s="1"/>
  <c r="BO22" i="2" a="1"/>
  <c r="BO22" i="2" s="1"/>
  <c r="BM22" i="2" a="1"/>
  <c r="BM22" i="2" s="1"/>
  <c r="BK22" i="2" a="1"/>
  <c r="BK22" i="2" s="1"/>
  <c r="BI22" i="2" a="1"/>
  <c r="BI22" i="2" s="1"/>
  <c r="BG22" i="2" a="1"/>
  <c r="BG22" i="2" s="1"/>
  <c r="BE22" i="2" a="1"/>
  <c r="BE22" i="2" s="1"/>
  <c r="BC22" i="2" a="1"/>
  <c r="BC22" i="2" s="1"/>
  <c r="BA22" i="2" a="1"/>
  <c r="BA22" i="2" s="1"/>
  <c r="AY22" i="2" a="1"/>
  <c r="AY22" i="2" s="1"/>
  <c r="AW22" i="2" a="1"/>
  <c r="AW22" i="2" s="1"/>
  <c r="AU22" i="2" a="1"/>
  <c r="AU22" i="2" s="1"/>
  <c r="AS22" i="2" a="1"/>
  <c r="AS22" i="2" s="1"/>
  <c r="AQ22" i="2" a="1"/>
  <c r="AQ22" i="2" s="1"/>
  <c r="AO22" i="2" a="1"/>
  <c r="AO22" i="2" s="1"/>
  <c r="AM22" i="2" a="1"/>
  <c r="AM22" i="2" s="1"/>
  <c r="AK22" i="2" a="1"/>
  <c r="AK22" i="2" s="1"/>
  <c r="AI22" i="2" a="1"/>
  <c r="AI22" i="2" s="1"/>
  <c r="AG22" i="2" a="1"/>
  <c r="AG22" i="2" s="1"/>
  <c r="AE22" i="2" a="1"/>
  <c r="AE22" i="2" s="1"/>
  <c r="AC22" i="2" a="1"/>
  <c r="AC22" i="2" s="1"/>
  <c r="AA22" i="2" a="1"/>
  <c r="AA22" i="2" s="1"/>
  <c r="Y22" i="2" a="1"/>
  <c r="Y22" i="2" s="1"/>
  <c r="W22" i="2" a="1"/>
  <c r="W22" i="2" s="1"/>
  <c r="U22" i="2" a="1"/>
  <c r="U22" i="2" s="1"/>
  <c r="S22" i="2" a="1"/>
  <c r="S22" i="2" s="1"/>
  <c r="Q22" i="2" a="1"/>
  <c r="Q22" i="2" s="1"/>
  <c r="O22" i="2" a="1"/>
  <c r="O22" i="2" s="1"/>
  <c r="M22" i="2" a="1"/>
  <c r="M22" i="2" s="1"/>
  <c r="K22" i="2" a="1"/>
  <c r="K22" i="2" s="1"/>
  <c r="I22" i="2" a="1"/>
  <c r="I22" i="2" s="1"/>
  <c r="G22" i="2" a="1"/>
  <c r="G22" i="2" s="1"/>
  <c r="E22" i="2" a="1"/>
  <c r="E22" i="2" s="1"/>
  <c r="BS21" i="2" a="1"/>
  <c r="BS21" i="2" s="1"/>
  <c r="BQ21" i="2" a="1"/>
  <c r="BQ21" i="2" s="1"/>
  <c r="BO21" i="2" a="1"/>
  <c r="BO21" i="2" s="1"/>
  <c r="BM21" i="2" a="1"/>
  <c r="BM21" i="2" s="1"/>
  <c r="BK21" i="2" a="1"/>
  <c r="BK21" i="2" s="1"/>
  <c r="BI21" i="2" a="1"/>
  <c r="BI21" i="2" s="1"/>
  <c r="BG21" i="2" a="1"/>
  <c r="BG21" i="2" s="1"/>
  <c r="BE21" i="2" a="1"/>
  <c r="BE21" i="2" s="1"/>
  <c r="BC21" i="2" a="1"/>
  <c r="BC21" i="2" s="1"/>
  <c r="BA21" i="2" a="1"/>
  <c r="BA21" i="2" s="1"/>
  <c r="AY21" i="2" a="1"/>
  <c r="AY21" i="2" s="1"/>
  <c r="AW21" i="2" a="1"/>
  <c r="AW21" i="2" s="1"/>
  <c r="AU21" i="2" a="1"/>
  <c r="AU21" i="2" s="1"/>
  <c r="AS21" i="2" a="1"/>
  <c r="AS21" i="2" s="1"/>
  <c r="AQ21" i="2" a="1"/>
  <c r="AQ21" i="2" s="1"/>
  <c r="AO21" i="2" a="1"/>
  <c r="AO21" i="2" s="1"/>
  <c r="AM21" i="2" a="1"/>
  <c r="AM21" i="2" s="1"/>
  <c r="AK21" i="2" a="1"/>
  <c r="AK21" i="2" s="1"/>
  <c r="AI21" i="2" a="1"/>
  <c r="AI21" i="2" s="1"/>
  <c r="AG21" i="2" a="1"/>
  <c r="AG21" i="2" s="1"/>
  <c r="AE21" i="2" a="1"/>
  <c r="AE21" i="2" s="1"/>
  <c r="AC21" i="2" a="1"/>
  <c r="AC21" i="2" s="1"/>
  <c r="AA21" i="2" a="1"/>
  <c r="AA21" i="2" s="1"/>
  <c r="Y21" i="2" a="1"/>
  <c r="Y21" i="2" s="1"/>
  <c r="W21" i="2" a="1"/>
  <c r="W21" i="2" s="1"/>
  <c r="U21" i="2" a="1"/>
  <c r="U21" i="2" s="1"/>
  <c r="S21" i="2" a="1"/>
  <c r="S21" i="2" s="1"/>
  <c r="Q21" i="2" a="1"/>
  <c r="Q21" i="2" s="1"/>
  <c r="O21" i="2" a="1"/>
  <c r="O21" i="2" s="1"/>
  <c r="M21" i="2" a="1"/>
  <c r="M21" i="2" s="1"/>
  <c r="K21" i="2" a="1"/>
  <c r="K21" i="2" s="1"/>
  <c r="I21" i="2" a="1"/>
  <c r="I21" i="2" s="1"/>
  <c r="G21" i="2" a="1"/>
  <c r="G21" i="2" s="1"/>
  <c r="E21" i="2" a="1"/>
  <c r="E21" i="2" s="1"/>
  <c r="BS20" i="2" a="1"/>
  <c r="BS20" i="2" s="1"/>
  <c r="BQ20" i="2" a="1"/>
  <c r="BQ20" i="2" s="1"/>
  <c r="BO20" i="2" a="1"/>
  <c r="BO20" i="2" s="1"/>
  <c r="BM20" i="2" a="1"/>
  <c r="BM20" i="2" s="1"/>
  <c r="BK20" i="2" a="1"/>
  <c r="BK20" i="2" s="1"/>
  <c r="BI20" i="2" a="1"/>
  <c r="BI20" i="2" s="1"/>
  <c r="BG20" i="2" a="1"/>
  <c r="BG20" i="2" s="1"/>
  <c r="BE20" i="2" a="1"/>
  <c r="BE20" i="2" s="1"/>
  <c r="BC20" i="2" a="1"/>
  <c r="BC20" i="2" s="1"/>
  <c r="BA20" i="2" a="1"/>
  <c r="BA20" i="2" s="1"/>
  <c r="AY20" i="2" a="1"/>
  <c r="AY20" i="2" s="1"/>
  <c r="AW20" i="2" a="1"/>
  <c r="AW20" i="2" s="1"/>
  <c r="AU20" i="2" a="1"/>
  <c r="AU20" i="2" s="1"/>
  <c r="AS20" i="2" a="1"/>
  <c r="AS20" i="2" s="1"/>
  <c r="AQ20" i="2" a="1"/>
  <c r="AQ20" i="2" s="1"/>
  <c r="AO20" i="2" a="1"/>
  <c r="AO20" i="2" s="1"/>
  <c r="AM20" i="2" a="1"/>
  <c r="AM20" i="2" s="1"/>
  <c r="AK20" i="2" a="1"/>
  <c r="AK20" i="2" s="1"/>
  <c r="AI20" i="2" a="1"/>
  <c r="AI20" i="2" s="1"/>
  <c r="AG20" i="2" a="1"/>
  <c r="AG20" i="2" s="1"/>
  <c r="AE20" i="2" a="1"/>
  <c r="AE20" i="2" s="1"/>
  <c r="AC20" i="2" a="1"/>
  <c r="AC20" i="2" s="1"/>
  <c r="AA20" i="2" a="1"/>
  <c r="AA20" i="2" s="1"/>
  <c r="Y20" i="2" a="1"/>
  <c r="Y20" i="2" s="1"/>
  <c r="W20" i="2" a="1"/>
  <c r="W20" i="2" s="1"/>
  <c r="U20" i="2" a="1"/>
  <c r="U20" i="2" s="1"/>
  <c r="S20" i="2" a="1"/>
  <c r="S20" i="2" s="1"/>
  <c r="Q20" i="2" a="1"/>
  <c r="Q20" i="2" s="1"/>
  <c r="O20" i="2" a="1"/>
  <c r="O20" i="2" s="1"/>
  <c r="M20" i="2" a="1"/>
  <c r="M20" i="2" s="1"/>
  <c r="K20" i="2" a="1"/>
  <c r="K20" i="2" s="1"/>
  <c r="I20" i="2" a="1"/>
  <c r="I20" i="2" s="1"/>
  <c r="G20" i="2" a="1"/>
  <c r="G20" i="2" s="1"/>
  <c r="E20" i="2" a="1"/>
  <c r="E20" i="2" s="1"/>
  <c r="BS19" i="2" a="1"/>
  <c r="BS19" i="2" s="1"/>
  <c r="BQ19" i="2" a="1"/>
  <c r="BQ19" i="2" s="1"/>
  <c r="BO19" i="2" a="1"/>
  <c r="BO19" i="2" s="1"/>
  <c r="BM19" i="2" a="1"/>
  <c r="BM19" i="2" s="1"/>
  <c r="BK19" i="2" a="1"/>
  <c r="BK19" i="2" s="1"/>
  <c r="BI19" i="2" a="1"/>
  <c r="BI19" i="2" s="1"/>
  <c r="BG19" i="2" a="1"/>
  <c r="BG19" i="2" s="1"/>
  <c r="BE19" i="2" a="1"/>
  <c r="BE19" i="2" s="1"/>
  <c r="BC19" i="2" a="1"/>
  <c r="BC19" i="2" s="1"/>
  <c r="BA19" i="2" a="1"/>
  <c r="BA19" i="2" s="1"/>
  <c r="AY19" i="2" a="1"/>
  <c r="AY19" i="2" s="1"/>
  <c r="AW19" i="2" a="1"/>
  <c r="AW19" i="2" s="1"/>
  <c r="AU19" i="2" a="1"/>
  <c r="AU19" i="2" s="1"/>
  <c r="AS19" i="2" a="1"/>
  <c r="AS19" i="2" s="1"/>
  <c r="AQ19" i="2" a="1"/>
  <c r="AQ19" i="2" s="1"/>
  <c r="AO19" i="2" a="1"/>
  <c r="AO19" i="2" s="1"/>
  <c r="AM19" i="2" a="1"/>
  <c r="AM19" i="2" s="1"/>
  <c r="AK19" i="2" a="1"/>
  <c r="AK19" i="2" s="1"/>
  <c r="AI19" i="2" a="1"/>
  <c r="AI19" i="2" s="1"/>
  <c r="AG19" i="2" a="1"/>
  <c r="AG19" i="2" s="1"/>
  <c r="AE19" i="2" a="1"/>
  <c r="AE19" i="2" s="1"/>
  <c r="AC19" i="2" a="1"/>
  <c r="AC19" i="2" s="1"/>
  <c r="AA19" i="2" a="1"/>
  <c r="AA19" i="2" s="1"/>
  <c r="Y19" i="2" a="1"/>
  <c r="Y19" i="2" s="1"/>
  <c r="W19" i="2" a="1"/>
  <c r="W19" i="2" s="1"/>
  <c r="U19" i="2" a="1"/>
  <c r="U19" i="2" s="1"/>
  <c r="S19" i="2" a="1"/>
  <c r="S19" i="2" s="1"/>
  <c r="Q19" i="2" a="1"/>
  <c r="Q19" i="2" s="1"/>
  <c r="O19" i="2" a="1"/>
  <c r="O19" i="2" s="1"/>
  <c r="M19" i="2" a="1"/>
  <c r="M19" i="2" s="1"/>
  <c r="K19" i="2" a="1"/>
  <c r="K19" i="2" s="1"/>
  <c r="I19" i="2" a="1"/>
  <c r="I19" i="2" s="1"/>
  <c r="G19" i="2" a="1"/>
  <c r="G19" i="2" s="1"/>
  <c r="E19" i="2" a="1"/>
  <c r="E19" i="2" s="1"/>
  <c r="BS18" i="2" a="1"/>
  <c r="BS18" i="2" s="1"/>
  <c r="BQ18" i="2" a="1"/>
  <c r="BQ18" i="2" s="1"/>
  <c r="BO18" i="2" a="1"/>
  <c r="BO18" i="2" s="1"/>
  <c r="BM18" i="2" a="1"/>
  <c r="BM18" i="2" s="1"/>
  <c r="BK18" i="2" a="1"/>
  <c r="BK18" i="2" s="1"/>
  <c r="BI18" i="2" a="1"/>
  <c r="BI18" i="2" s="1"/>
  <c r="BG18" i="2" a="1"/>
  <c r="BG18" i="2" s="1"/>
  <c r="BE18" i="2" a="1"/>
  <c r="BE18" i="2" s="1"/>
  <c r="BC18" i="2" a="1"/>
  <c r="BC18" i="2" s="1"/>
  <c r="BA18" i="2" a="1"/>
  <c r="BA18" i="2" s="1"/>
  <c r="AY18" i="2" a="1"/>
  <c r="AY18" i="2" s="1"/>
  <c r="AW18" i="2" a="1"/>
  <c r="AW18" i="2" s="1"/>
  <c r="AU18" i="2" a="1"/>
  <c r="AU18" i="2" s="1"/>
  <c r="AS18" i="2" a="1"/>
  <c r="AS18" i="2" s="1"/>
  <c r="AQ18" i="2" a="1"/>
  <c r="AQ18" i="2" s="1"/>
  <c r="AO18" i="2" a="1"/>
  <c r="AO18" i="2" s="1"/>
  <c r="AM18" i="2" a="1"/>
  <c r="AM18" i="2" s="1"/>
  <c r="AK18" i="2" a="1"/>
  <c r="AK18" i="2" s="1"/>
  <c r="AI18" i="2" a="1"/>
  <c r="AI18" i="2" s="1"/>
  <c r="AG18" i="2" a="1"/>
  <c r="AG18" i="2" s="1"/>
  <c r="AE18" i="2" a="1"/>
  <c r="AE18" i="2" s="1"/>
  <c r="AC18" i="2" a="1"/>
  <c r="AC18" i="2" s="1"/>
  <c r="AA18" i="2" a="1"/>
  <c r="AA18" i="2" s="1"/>
  <c r="Y18" i="2" a="1"/>
  <c r="Y18" i="2" s="1"/>
  <c r="W18" i="2" a="1"/>
  <c r="W18" i="2" s="1"/>
  <c r="U18" i="2" a="1"/>
  <c r="U18" i="2" s="1"/>
  <c r="S18" i="2" a="1"/>
  <c r="S18" i="2" s="1"/>
  <c r="Q18" i="2" a="1"/>
  <c r="Q18" i="2" s="1"/>
  <c r="O18" i="2" a="1"/>
  <c r="O18" i="2" s="1"/>
  <c r="M18" i="2" a="1"/>
  <c r="M18" i="2" s="1"/>
  <c r="K18" i="2" a="1"/>
  <c r="K18" i="2" s="1"/>
  <c r="I18" i="2" a="1"/>
  <c r="I18" i="2" s="1"/>
  <c r="G18" i="2" a="1"/>
  <c r="G18" i="2" s="1"/>
  <c r="E18" i="2" a="1"/>
  <c r="E18" i="2" s="1"/>
  <c r="BS17" i="2" a="1"/>
  <c r="BS17" i="2" s="1"/>
  <c r="BQ17" i="2" a="1"/>
  <c r="BQ17" i="2" s="1"/>
  <c r="BO17" i="2" a="1"/>
  <c r="BO17" i="2" s="1"/>
  <c r="BM17" i="2" a="1"/>
  <c r="BM17" i="2" s="1"/>
  <c r="BK17" i="2" a="1"/>
  <c r="BK17" i="2" s="1"/>
  <c r="BI17" i="2" a="1"/>
  <c r="BI17" i="2" s="1"/>
  <c r="BG17" i="2" a="1"/>
  <c r="BG17" i="2" s="1"/>
  <c r="BE17" i="2" a="1"/>
  <c r="BE17" i="2" s="1"/>
  <c r="BC17" i="2" a="1"/>
  <c r="BC17" i="2" s="1"/>
  <c r="BA17" i="2" a="1"/>
  <c r="BA17" i="2" s="1"/>
  <c r="AY17" i="2" a="1"/>
  <c r="AY17" i="2" s="1"/>
  <c r="AW17" i="2" a="1"/>
  <c r="AW17" i="2" s="1"/>
  <c r="AU17" i="2" a="1"/>
  <c r="AU17" i="2" s="1"/>
  <c r="AS17" i="2" a="1"/>
  <c r="AS17" i="2" s="1"/>
  <c r="AQ17" i="2" a="1"/>
  <c r="AQ17" i="2" s="1"/>
  <c r="AO17" i="2" a="1"/>
  <c r="AO17" i="2" s="1"/>
  <c r="AM17" i="2" a="1"/>
  <c r="AM17" i="2" s="1"/>
  <c r="AK17" i="2" a="1"/>
  <c r="AK17" i="2" s="1"/>
  <c r="AI17" i="2" a="1"/>
  <c r="AI17" i="2" s="1"/>
  <c r="AG17" i="2" a="1"/>
  <c r="AG17" i="2" s="1"/>
  <c r="AE17" i="2" a="1"/>
  <c r="AE17" i="2" s="1"/>
  <c r="AC17" i="2" a="1"/>
  <c r="AC17" i="2" s="1"/>
  <c r="AA17" i="2" a="1"/>
  <c r="AA17" i="2" s="1"/>
  <c r="Y17" i="2" a="1"/>
  <c r="Y17" i="2" s="1"/>
  <c r="W17" i="2" a="1"/>
  <c r="W17" i="2" s="1"/>
  <c r="U17" i="2" a="1"/>
  <c r="U17" i="2" s="1"/>
  <c r="S17" i="2" a="1"/>
  <c r="S17" i="2" s="1"/>
  <c r="Q17" i="2" a="1"/>
  <c r="Q17" i="2" s="1"/>
  <c r="O17" i="2" a="1"/>
  <c r="O17" i="2" s="1"/>
  <c r="M17" i="2" a="1"/>
  <c r="M17" i="2" s="1"/>
  <c r="K17" i="2" a="1"/>
  <c r="K17" i="2" s="1"/>
  <c r="I17" i="2" a="1"/>
  <c r="I17" i="2" s="1"/>
  <c r="G17" i="2" a="1"/>
  <c r="G17" i="2" s="1"/>
  <c r="E17" i="2" a="1"/>
  <c r="E17" i="2" s="1"/>
  <c r="BS16" i="2" a="1"/>
  <c r="BS16" i="2" s="1"/>
  <c r="BQ16" i="2" a="1"/>
  <c r="BQ16" i="2" s="1"/>
  <c r="BO16" i="2" a="1"/>
  <c r="BO16" i="2" s="1"/>
  <c r="BM16" i="2" a="1"/>
  <c r="BM16" i="2" s="1"/>
  <c r="BK16" i="2" a="1"/>
  <c r="BK16" i="2" s="1"/>
  <c r="BI16" i="2" a="1"/>
  <c r="BI16" i="2" s="1"/>
  <c r="BG16" i="2" a="1"/>
  <c r="BG16" i="2" s="1"/>
  <c r="BE16" i="2" a="1"/>
  <c r="BE16" i="2" s="1"/>
  <c r="BC16" i="2" a="1"/>
  <c r="BC16" i="2" s="1"/>
  <c r="BA16" i="2" a="1"/>
  <c r="BA16" i="2" s="1"/>
  <c r="AY16" i="2" a="1"/>
  <c r="AY16" i="2" s="1"/>
  <c r="AW16" i="2" a="1"/>
  <c r="AW16" i="2" s="1"/>
  <c r="AU16" i="2" a="1"/>
  <c r="AU16" i="2" s="1"/>
  <c r="AS16" i="2" a="1"/>
  <c r="AS16" i="2" s="1"/>
  <c r="AQ16" i="2" a="1"/>
  <c r="AQ16" i="2" s="1"/>
  <c r="AO16" i="2" a="1"/>
  <c r="AO16" i="2" s="1"/>
  <c r="AM16" i="2" a="1"/>
  <c r="AM16" i="2" s="1"/>
  <c r="AK16" i="2" a="1"/>
  <c r="AK16" i="2" s="1"/>
  <c r="AI16" i="2" a="1"/>
  <c r="AI16" i="2" s="1"/>
  <c r="AG16" i="2" a="1"/>
  <c r="AG16" i="2" s="1"/>
  <c r="AE16" i="2" a="1"/>
  <c r="AE16" i="2" s="1"/>
  <c r="AC16" i="2" a="1"/>
  <c r="AC16" i="2" s="1"/>
  <c r="AA16" i="2" a="1"/>
  <c r="AA16" i="2" s="1"/>
  <c r="Y16" i="2" a="1"/>
  <c r="Y16" i="2" s="1"/>
  <c r="W16" i="2" a="1"/>
  <c r="W16" i="2" s="1"/>
  <c r="U16" i="2" a="1"/>
  <c r="U16" i="2" s="1"/>
  <c r="S16" i="2" a="1"/>
  <c r="S16" i="2" s="1"/>
  <c r="Q16" i="2" a="1"/>
  <c r="Q16" i="2" s="1"/>
  <c r="O16" i="2" a="1"/>
  <c r="O16" i="2" s="1"/>
  <c r="M16" i="2" a="1"/>
  <c r="M16" i="2" s="1"/>
  <c r="K16" i="2" a="1"/>
  <c r="K16" i="2" s="1"/>
  <c r="I16" i="2" a="1"/>
  <c r="I16" i="2" s="1"/>
  <c r="G16" i="2" a="1"/>
  <c r="G16" i="2" s="1"/>
  <c r="E16" i="2" a="1"/>
  <c r="E16" i="2" s="1"/>
  <c r="BS15" i="2" a="1"/>
  <c r="BS15" i="2" s="1"/>
  <c r="BQ15" i="2" a="1"/>
  <c r="BQ15" i="2" s="1"/>
  <c r="BO15" i="2" a="1"/>
  <c r="BO15" i="2" s="1"/>
  <c r="BM15" i="2" a="1"/>
  <c r="BM15" i="2" s="1"/>
  <c r="BK15" i="2" a="1"/>
  <c r="BK15" i="2" s="1"/>
  <c r="BI15" i="2" a="1"/>
  <c r="BI15" i="2" s="1"/>
  <c r="BG15" i="2" a="1"/>
  <c r="BG15" i="2" s="1"/>
  <c r="BE15" i="2" a="1"/>
  <c r="BE15" i="2" s="1"/>
  <c r="BC15" i="2" a="1"/>
  <c r="BC15" i="2" s="1"/>
  <c r="BA15" i="2" a="1"/>
  <c r="BA15" i="2" s="1"/>
  <c r="AY15" i="2" a="1"/>
  <c r="AY15" i="2" s="1"/>
  <c r="AW15" i="2" a="1"/>
  <c r="AW15" i="2" s="1"/>
  <c r="AU15" i="2" a="1"/>
  <c r="AU15" i="2" s="1"/>
  <c r="AS15" i="2" a="1"/>
  <c r="AS15" i="2" s="1"/>
  <c r="AQ15" i="2" a="1"/>
  <c r="AQ15" i="2" s="1"/>
  <c r="AO15" i="2" a="1"/>
  <c r="AO15" i="2" s="1"/>
  <c r="AM15" i="2" a="1"/>
  <c r="AM15" i="2" s="1"/>
  <c r="AK15" i="2" a="1"/>
  <c r="AK15" i="2" s="1"/>
  <c r="AI15" i="2" a="1"/>
  <c r="AI15" i="2" s="1"/>
  <c r="AG15" i="2" a="1"/>
  <c r="AG15" i="2" s="1"/>
  <c r="AE15" i="2" a="1"/>
  <c r="AE15" i="2" s="1"/>
  <c r="AC15" i="2" a="1"/>
  <c r="AC15" i="2" s="1"/>
  <c r="AA15" i="2" a="1"/>
  <c r="AA15" i="2" s="1"/>
  <c r="Y15" i="2" a="1"/>
  <c r="Y15" i="2" s="1"/>
  <c r="W15" i="2" a="1"/>
  <c r="W15" i="2" s="1"/>
  <c r="U15" i="2" a="1"/>
  <c r="U15" i="2" s="1"/>
  <c r="S15" i="2" a="1"/>
  <c r="S15" i="2" s="1"/>
  <c r="Q15" i="2" a="1"/>
  <c r="Q15" i="2" s="1"/>
  <c r="O15" i="2" a="1"/>
  <c r="O15" i="2" s="1"/>
  <c r="M15" i="2" a="1"/>
  <c r="M15" i="2" s="1"/>
  <c r="K15" i="2" a="1"/>
  <c r="K15" i="2" s="1"/>
  <c r="I15" i="2" a="1"/>
  <c r="I15" i="2" s="1"/>
  <c r="G15" i="2" a="1"/>
  <c r="G15" i="2" s="1"/>
  <c r="E15" i="2" a="1"/>
  <c r="E15" i="2" s="1"/>
  <c r="BS14" i="2" a="1"/>
  <c r="BS14" i="2" s="1"/>
  <c r="BQ14" i="2" a="1"/>
  <c r="BQ14" i="2" s="1"/>
  <c r="BO14" i="2" a="1"/>
  <c r="BO14" i="2" s="1"/>
  <c r="BM14" i="2" a="1"/>
  <c r="BM14" i="2" s="1"/>
  <c r="BK14" i="2" a="1"/>
  <c r="BK14" i="2" s="1"/>
  <c r="BI14" i="2" a="1"/>
  <c r="BI14" i="2" s="1"/>
  <c r="BG14" i="2" a="1"/>
  <c r="BG14" i="2" s="1"/>
  <c r="BE14" i="2" a="1"/>
  <c r="BE14" i="2" s="1"/>
  <c r="BC14" i="2" a="1"/>
  <c r="BC14" i="2" s="1"/>
  <c r="BA14" i="2" a="1"/>
  <c r="BA14" i="2" s="1"/>
  <c r="AY14" i="2" a="1"/>
  <c r="AY14" i="2" s="1"/>
  <c r="AW14" i="2" a="1"/>
  <c r="AW14" i="2" s="1"/>
  <c r="AU14" i="2" a="1"/>
  <c r="AU14" i="2" s="1"/>
  <c r="AS14" i="2" a="1"/>
  <c r="AS14" i="2" s="1"/>
  <c r="AQ14" i="2" a="1"/>
  <c r="AQ14" i="2" s="1"/>
  <c r="AO14" i="2" a="1"/>
  <c r="AO14" i="2" s="1"/>
  <c r="AM14" i="2" a="1"/>
  <c r="AM14" i="2" s="1"/>
  <c r="AK14" i="2" a="1"/>
  <c r="AK14" i="2" s="1"/>
  <c r="AI14" i="2" a="1"/>
  <c r="AI14" i="2" s="1"/>
  <c r="AG14" i="2" a="1"/>
  <c r="AG14" i="2" s="1"/>
  <c r="AE14" i="2" a="1"/>
  <c r="AE14" i="2" s="1"/>
  <c r="AC14" i="2" a="1"/>
  <c r="AC14" i="2" s="1"/>
  <c r="AA14" i="2" a="1"/>
  <c r="AA14" i="2" s="1"/>
  <c r="Y14" i="2" a="1"/>
  <c r="Y14" i="2" s="1"/>
  <c r="W14" i="2" a="1"/>
  <c r="W14" i="2" s="1"/>
  <c r="U14" i="2" a="1"/>
  <c r="U14" i="2" s="1"/>
  <c r="S14" i="2" a="1"/>
  <c r="S14" i="2" s="1"/>
  <c r="Q14" i="2" a="1"/>
  <c r="Q14" i="2" s="1"/>
  <c r="O14" i="2" a="1"/>
  <c r="O14" i="2" s="1"/>
  <c r="M14" i="2" a="1"/>
  <c r="M14" i="2" s="1"/>
  <c r="K14" i="2" a="1"/>
  <c r="K14" i="2" s="1"/>
  <c r="I14" i="2" a="1"/>
  <c r="I14" i="2" s="1"/>
  <c r="G14" i="2" a="1"/>
  <c r="G14" i="2" s="1"/>
  <c r="E14" i="2" a="1"/>
  <c r="E14" i="2" s="1"/>
  <c r="BK12" i="2" a="1"/>
  <c r="BK12" i="2" s="1"/>
  <c r="BI12" i="2" a="1"/>
  <c r="BI12" i="2" s="1"/>
  <c r="BG12" i="2" a="1"/>
  <c r="BG12" i="2" s="1"/>
  <c r="BE12" i="2" a="1"/>
  <c r="BE12" i="2" s="1"/>
  <c r="BC12" i="2" a="1"/>
  <c r="BC12" i="2" s="1"/>
  <c r="BA12" i="2" a="1"/>
  <c r="BA12" i="2" s="1"/>
  <c r="AY12" i="2" a="1"/>
  <c r="AY12" i="2" s="1"/>
  <c r="AW12" i="2" a="1"/>
  <c r="AW12" i="2" s="1"/>
  <c r="AO12" i="2" a="1"/>
  <c r="AO12" i="2" s="1"/>
  <c r="AM12" i="2" a="1"/>
  <c r="AM12" i="2" s="1"/>
  <c r="AK12" i="2" a="1"/>
  <c r="AK12" i="2" s="1"/>
  <c r="AI12" i="2" a="1"/>
  <c r="AI12" i="2" s="1"/>
  <c r="AG12" i="2" a="1"/>
  <c r="AG12" i="2" s="1"/>
  <c r="AE12" i="2" a="1"/>
  <c r="AE12" i="2" s="1"/>
  <c r="AC12" i="2" a="1"/>
  <c r="AC12" i="2" s="1"/>
  <c r="AA12" i="2" a="1"/>
  <c r="AA12" i="2" s="1"/>
  <c r="Y12" i="2" a="1"/>
  <c r="Y12" i="2" s="1"/>
  <c r="W12" i="2" a="1"/>
  <c r="W12" i="2" s="1"/>
  <c r="U12" i="2" a="1"/>
  <c r="U12" i="2" s="1"/>
  <c r="S12" i="2" a="1"/>
  <c r="S12" i="2" s="1"/>
  <c r="Q12" i="2" a="1"/>
  <c r="Q12" i="2" s="1"/>
  <c r="O12" i="2" a="1"/>
  <c r="O12" i="2" s="1"/>
  <c r="M12" i="2" a="1"/>
  <c r="M12" i="2" s="1"/>
  <c r="K12" i="2" a="1"/>
  <c r="K12" i="2" s="1"/>
  <c r="I12" i="2" a="1"/>
  <c r="I12" i="2" s="1"/>
  <c r="G12" i="2" a="1"/>
  <c r="G12" i="2" s="1"/>
  <c r="E12" i="2" a="1"/>
  <c r="E12" i="2" s="1"/>
  <c r="BK11" i="2" a="1"/>
  <c r="BK11" i="2" s="1"/>
  <c r="BI11" i="2" a="1"/>
  <c r="BI11" i="2" s="1"/>
  <c r="BG11" i="2" a="1"/>
  <c r="BG11" i="2" s="1"/>
  <c r="BE11" i="2" a="1"/>
  <c r="BE11" i="2" s="1"/>
  <c r="BC11" i="2" a="1"/>
  <c r="BC11" i="2" s="1"/>
  <c r="BA11" i="2" a="1"/>
  <c r="BA11" i="2" s="1"/>
  <c r="AY11" i="2" a="1"/>
  <c r="AY11" i="2" s="1"/>
  <c r="AW11" i="2" a="1"/>
  <c r="AW11" i="2" s="1"/>
  <c r="AO11" i="2" a="1"/>
  <c r="AO11" i="2" s="1"/>
  <c r="AM11" i="2" a="1"/>
  <c r="AM11" i="2" s="1"/>
  <c r="AK11" i="2" a="1"/>
  <c r="AK11" i="2" s="1"/>
  <c r="AI11" i="2" a="1"/>
  <c r="AI11" i="2" s="1"/>
  <c r="AG11" i="2" a="1"/>
  <c r="AG11" i="2" s="1"/>
  <c r="AE11" i="2" a="1"/>
  <c r="AE11" i="2" s="1"/>
  <c r="AC11" i="2" a="1"/>
  <c r="AC11" i="2" s="1"/>
  <c r="AA11" i="2" a="1"/>
  <c r="AA11" i="2" s="1"/>
  <c r="Y11" i="2" a="1"/>
  <c r="Y11" i="2" s="1"/>
  <c r="W11" i="2" a="1"/>
  <c r="W11" i="2" s="1"/>
  <c r="U11" i="2" a="1"/>
  <c r="U11" i="2" s="1"/>
  <c r="S11" i="2" a="1"/>
  <c r="S11" i="2" s="1"/>
  <c r="Q11" i="2" a="1"/>
  <c r="Q11" i="2" s="1"/>
  <c r="O11" i="2" a="1"/>
  <c r="O11" i="2" s="1"/>
  <c r="M11" i="2" a="1"/>
  <c r="M11" i="2" s="1"/>
  <c r="K11" i="2" a="1"/>
  <c r="K11" i="2" s="1"/>
  <c r="I11" i="2" a="1"/>
  <c r="I11" i="2" s="1"/>
  <c r="G11" i="2" a="1"/>
  <c r="G11" i="2" s="1"/>
  <c r="E11" i="2" a="1"/>
  <c r="E11" i="2" s="1"/>
  <c r="BK10" i="2" a="1"/>
  <c r="BK10" i="2" s="1"/>
  <c r="BI10" i="2" a="1"/>
  <c r="BI10" i="2" s="1"/>
  <c r="BG10" i="2" a="1"/>
  <c r="BG10" i="2" s="1"/>
  <c r="BE10" i="2" a="1"/>
  <c r="BE10" i="2" s="1"/>
  <c r="BC10" i="2" a="1"/>
  <c r="BC10" i="2" s="1"/>
  <c r="BA10" i="2" a="1"/>
  <c r="BA10" i="2" s="1"/>
  <c r="AY10" i="2" a="1"/>
  <c r="AY10" i="2" s="1"/>
  <c r="AW10" i="2" a="1"/>
  <c r="AW10" i="2" s="1"/>
  <c r="AO10" i="2" a="1"/>
  <c r="AO10" i="2" s="1"/>
  <c r="AM10" i="2" a="1"/>
  <c r="AM10" i="2" s="1"/>
  <c r="AK10" i="2" a="1"/>
  <c r="AK10" i="2" s="1"/>
  <c r="AI10" i="2" a="1"/>
  <c r="AI10" i="2" s="1"/>
  <c r="AG10" i="2" a="1"/>
  <c r="AG10" i="2" s="1"/>
  <c r="AE10" i="2" a="1"/>
  <c r="AE10" i="2" s="1"/>
  <c r="AC10" i="2" a="1"/>
  <c r="AC10" i="2" s="1"/>
  <c r="AA10" i="2" a="1"/>
  <c r="AA10" i="2" s="1"/>
  <c r="Y10" i="2" a="1"/>
  <c r="Y10" i="2" s="1"/>
  <c r="W10" i="2" a="1"/>
  <c r="W10" i="2" s="1"/>
  <c r="U10" i="2" a="1"/>
  <c r="U10" i="2" s="1"/>
  <c r="S10" i="2" a="1"/>
  <c r="S10" i="2" s="1"/>
  <c r="Q10" i="2" a="1"/>
  <c r="Q10" i="2" s="1"/>
  <c r="O10" i="2" a="1"/>
  <c r="O10" i="2" s="1"/>
  <c r="M10" i="2" a="1"/>
  <c r="M10" i="2" s="1"/>
  <c r="K10" i="2" a="1"/>
  <c r="K10" i="2" s="1"/>
  <c r="I10" i="2" a="1"/>
  <c r="I10" i="2" s="1"/>
  <c r="G10" i="2" a="1"/>
  <c r="G10" i="2" s="1"/>
  <c r="E10" i="2" a="1"/>
  <c r="E10" i="2" s="1"/>
  <c r="BK9" i="2" a="1"/>
  <c r="BK9" i="2" s="1"/>
  <c r="BI9" i="2" a="1"/>
  <c r="BI9" i="2" s="1"/>
  <c r="BG9" i="2" a="1"/>
  <c r="BG9" i="2" s="1"/>
  <c r="BE9" i="2" a="1"/>
  <c r="BE9" i="2" s="1"/>
  <c r="BC9" i="2" a="1"/>
  <c r="BC9" i="2" s="1"/>
  <c r="BA9" i="2" a="1"/>
  <c r="BA9" i="2" s="1"/>
  <c r="AY9" i="2" a="1"/>
  <c r="AY9" i="2" s="1"/>
  <c r="AW9" i="2" a="1"/>
  <c r="AW9" i="2" s="1"/>
  <c r="AO9" i="2" a="1"/>
  <c r="AO9" i="2" s="1"/>
  <c r="AM9" i="2" a="1"/>
  <c r="AM9" i="2" s="1"/>
  <c r="AK9" i="2" a="1"/>
  <c r="AK9" i="2" s="1"/>
  <c r="AI9" i="2" a="1"/>
  <c r="AI9" i="2" s="1"/>
  <c r="AG9" i="2" a="1"/>
  <c r="AG9" i="2" s="1"/>
  <c r="AE9" i="2" a="1"/>
  <c r="AE9" i="2" s="1"/>
  <c r="AC9" i="2" a="1"/>
  <c r="AC9" i="2" s="1"/>
  <c r="AA9" i="2" a="1"/>
  <c r="AA9" i="2" s="1"/>
  <c r="Y9" i="2" a="1"/>
  <c r="Y9" i="2" s="1"/>
  <c r="W9" i="2" a="1"/>
  <c r="W9" i="2" s="1"/>
  <c r="U9" i="2" a="1"/>
  <c r="U9" i="2" s="1"/>
  <c r="S9" i="2" a="1"/>
  <c r="S9" i="2" s="1"/>
  <c r="Q9" i="2" a="1"/>
  <c r="Q9" i="2" s="1"/>
  <c r="O9" i="2" a="1"/>
  <c r="O9" i="2" s="1"/>
  <c r="M9" i="2" a="1"/>
  <c r="M9" i="2" s="1"/>
  <c r="K9" i="2" a="1"/>
  <c r="K9" i="2" s="1"/>
  <c r="I9" i="2" a="1"/>
  <c r="I9" i="2" s="1"/>
  <c r="G9" i="2" a="1"/>
  <c r="G9" i="2" s="1"/>
  <c r="E9" i="2" a="1"/>
  <c r="E9" i="2" s="1"/>
  <c r="BK8" i="2" a="1"/>
  <c r="BK8" i="2" s="1"/>
  <c r="BI8" i="2" a="1"/>
  <c r="BI8" i="2" s="1"/>
  <c r="BG8" i="2" a="1"/>
  <c r="BG8" i="2" s="1"/>
  <c r="BE8" i="2" a="1"/>
  <c r="BE8" i="2" s="1"/>
  <c r="BC8" i="2" a="1"/>
  <c r="BC8" i="2" s="1"/>
  <c r="BA8" i="2" a="1"/>
  <c r="BA8" i="2" s="1"/>
  <c r="AY8" i="2" a="1"/>
  <c r="AY8" i="2" s="1"/>
  <c r="AW8" i="2" a="1"/>
  <c r="AW8" i="2" s="1"/>
  <c r="AO8" i="2" a="1"/>
  <c r="AO8" i="2" s="1"/>
  <c r="AM8" i="2" a="1"/>
  <c r="AM8" i="2" s="1"/>
  <c r="AK8" i="2" a="1"/>
  <c r="AK8" i="2" s="1"/>
  <c r="AI8" i="2" a="1"/>
  <c r="AI8" i="2" s="1"/>
  <c r="AG8" i="2" a="1"/>
  <c r="AG8" i="2" s="1"/>
  <c r="AE8" i="2" a="1"/>
  <c r="AE8" i="2" s="1"/>
  <c r="AC8" i="2" a="1"/>
  <c r="AC8" i="2" s="1"/>
  <c r="AA8" i="2" a="1"/>
  <c r="AA8" i="2" s="1"/>
  <c r="Y8" i="2" a="1"/>
  <c r="Y8" i="2" s="1"/>
  <c r="W8" i="2" a="1"/>
  <c r="W8" i="2" s="1"/>
  <c r="U8" i="2" a="1"/>
  <c r="U8" i="2" s="1"/>
  <c r="S8" i="2" a="1"/>
  <c r="S8" i="2" s="1"/>
  <c r="Q8" i="2" a="1"/>
  <c r="Q8" i="2" s="1"/>
  <c r="O8" i="2" a="1"/>
  <c r="O8" i="2" s="1"/>
  <c r="M8" i="2" a="1"/>
  <c r="M8" i="2" s="1"/>
  <c r="K8" i="2" a="1"/>
  <c r="K8" i="2" s="1"/>
  <c r="I8" i="2" a="1"/>
  <c r="I8" i="2" s="1"/>
  <c r="G8" i="2" a="1"/>
  <c r="G8" i="2" s="1"/>
  <c r="E8" i="2" a="1"/>
  <c r="E8" i="2" s="1"/>
  <c r="BK7" i="2" a="1"/>
  <c r="BK7" i="2" s="1"/>
  <c r="BI7" i="2" a="1"/>
  <c r="BI7" i="2" s="1"/>
  <c r="BG7" i="2" a="1"/>
  <c r="BG7" i="2" s="1"/>
  <c r="BE7" i="2" a="1"/>
  <c r="BE7" i="2" s="1"/>
  <c r="BC7" i="2" a="1"/>
  <c r="BC7" i="2" s="1"/>
  <c r="BA7" i="2" a="1"/>
  <c r="BA7" i="2" s="1"/>
  <c r="AY7" i="2" a="1"/>
  <c r="AY7" i="2" s="1"/>
  <c r="AW7" i="2" a="1"/>
  <c r="AW7" i="2" s="1"/>
  <c r="AO7" i="2" a="1"/>
  <c r="AO7" i="2" s="1"/>
  <c r="AM7" i="2" a="1"/>
  <c r="AM7" i="2" s="1"/>
  <c r="AK7" i="2" a="1"/>
  <c r="AK7" i="2" s="1"/>
  <c r="AI7" i="2" a="1"/>
  <c r="AI7" i="2" s="1"/>
  <c r="AG7" i="2" a="1"/>
  <c r="AG7" i="2" s="1"/>
  <c r="AE7" i="2" a="1"/>
  <c r="AE7" i="2" s="1"/>
  <c r="AC7" i="2" a="1"/>
  <c r="AC7" i="2" s="1"/>
  <c r="AA7" i="2" a="1"/>
  <c r="AA7" i="2" s="1"/>
  <c r="Y7" i="2" a="1"/>
  <c r="Y7" i="2" s="1"/>
  <c r="W7" i="2" a="1"/>
  <c r="W7" i="2" s="1"/>
  <c r="U7" i="2" a="1"/>
  <c r="U7" i="2" s="1"/>
  <c r="S7" i="2" a="1"/>
  <c r="S7" i="2" s="1"/>
  <c r="Q7" i="2" a="1"/>
  <c r="Q7" i="2" s="1"/>
  <c r="O7" i="2" a="1"/>
  <c r="O7" i="2" s="1"/>
  <c r="M7" i="2" a="1"/>
  <c r="M7" i="2" s="1"/>
  <c r="K7" i="2" a="1"/>
  <c r="K7" i="2" s="1"/>
  <c r="I7" i="2" a="1"/>
  <c r="I7" i="2" s="1"/>
  <c r="G7" i="2" a="1"/>
  <c r="G7" i="2" s="1"/>
  <c r="E7" i="2" a="1"/>
  <c r="E7" i="2" s="1"/>
  <c r="BK6" i="2" a="1"/>
  <c r="BK6" i="2" s="1"/>
  <c r="BI6" i="2" a="1"/>
  <c r="BI6" i="2" s="1"/>
  <c r="BG6" i="2" a="1"/>
  <c r="BG6" i="2" s="1"/>
  <c r="BE6" i="2" a="1"/>
  <c r="BE6" i="2" s="1"/>
  <c r="BC6" i="2" a="1"/>
  <c r="BC6" i="2" s="1"/>
  <c r="BA6" i="2" a="1"/>
  <c r="BA6" i="2" s="1"/>
  <c r="AY6" i="2" a="1"/>
  <c r="AY6" i="2" s="1"/>
  <c r="AW6" i="2" a="1"/>
  <c r="AW6" i="2" s="1"/>
  <c r="AO6" i="2" a="1"/>
  <c r="AO6" i="2" s="1"/>
  <c r="AM6" i="2" a="1"/>
  <c r="AM6" i="2" s="1"/>
  <c r="AK6" i="2" a="1"/>
  <c r="AK6" i="2" s="1"/>
  <c r="AI6" i="2" a="1"/>
  <c r="AI6" i="2" s="1"/>
  <c r="AG6" i="2" a="1"/>
  <c r="AG6" i="2" s="1"/>
  <c r="AE6" i="2" a="1"/>
  <c r="AE6" i="2" s="1"/>
  <c r="AC6" i="2" a="1"/>
  <c r="AC6" i="2" s="1"/>
  <c r="AA6" i="2" a="1"/>
  <c r="AA6" i="2" s="1"/>
  <c r="Y6" i="2" a="1"/>
  <c r="Y6" i="2" s="1"/>
  <c r="W6" i="2" a="1"/>
  <c r="W6" i="2" s="1"/>
  <c r="U6" i="2" a="1"/>
  <c r="U6" i="2" s="1"/>
  <c r="S6" i="2" a="1"/>
  <c r="S6" i="2" s="1"/>
  <c r="Q6" i="2" a="1"/>
  <c r="Q6" i="2" s="1"/>
  <c r="O6" i="2" a="1"/>
  <c r="O6" i="2" s="1"/>
  <c r="M6" i="2" a="1"/>
  <c r="M6" i="2" s="1"/>
  <c r="K6" i="2" a="1"/>
  <c r="K6" i="2" s="1"/>
  <c r="I6" i="2" a="1"/>
  <c r="I6" i="2" s="1"/>
  <c r="G6" i="2" a="1"/>
  <c r="G6" i="2" s="1"/>
  <c r="E6" i="2" a="1"/>
  <c r="E6" i="2" s="1"/>
  <c r="BK5" i="2" a="1"/>
  <c r="BK5" i="2" s="1"/>
  <c r="BI5" i="2" a="1"/>
  <c r="BI5" i="2" s="1"/>
  <c r="BG5" i="2" a="1"/>
  <c r="BG5" i="2" s="1"/>
  <c r="BE5" i="2" a="1"/>
  <c r="BE5" i="2" s="1"/>
  <c r="BC5" i="2" a="1"/>
  <c r="BC5" i="2" s="1"/>
  <c r="BA5" i="2" a="1"/>
  <c r="BA5" i="2" s="1"/>
  <c r="AY5" i="2" a="1"/>
  <c r="AY5" i="2" s="1"/>
  <c r="AW5" i="2" a="1"/>
  <c r="AW5" i="2" s="1"/>
  <c r="AO5" i="2" a="1"/>
  <c r="AO5" i="2" s="1"/>
  <c r="AM5" i="2" a="1"/>
  <c r="AM5" i="2" s="1"/>
  <c r="AK5" i="2" a="1"/>
  <c r="AK5" i="2" s="1"/>
  <c r="AI5" i="2" a="1"/>
  <c r="AI5" i="2" s="1"/>
  <c r="AG5" i="2" a="1"/>
  <c r="AG5" i="2" s="1"/>
  <c r="AE5" i="2" a="1"/>
  <c r="AE5" i="2" s="1"/>
  <c r="AC5" i="2" a="1"/>
  <c r="AC5" i="2" s="1"/>
  <c r="AA5" i="2" a="1"/>
  <c r="AA5" i="2" s="1"/>
  <c r="Y5" i="2" a="1"/>
  <c r="Y5" i="2" s="1"/>
  <c r="W5" i="2" a="1"/>
  <c r="W5" i="2" s="1"/>
  <c r="U5" i="2" a="1"/>
  <c r="U5" i="2" s="1"/>
  <c r="S5" i="2" a="1"/>
  <c r="S5" i="2" s="1"/>
  <c r="Q5" i="2" a="1"/>
  <c r="Q5" i="2" s="1"/>
  <c r="O5" i="2" a="1"/>
  <c r="O5" i="2" s="1"/>
  <c r="M5" i="2" a="1"/>
  <c r="M5" i="2" s="1"/>
  <c r="K5" i="2" a="1"/>
  <c r="K5" i="2" s="1"/>
  <c r="I5" i="2" a="1"/>
  <c r="I5" i="2" s="1"/>
  <c r="G5" i="2" a="1"/>
  <c r="G5" i="2" s="1"/>
  <c r="E5" i="2" a="1"/>
  <c r="E5" i="2" s="1"/>
  <c r="BK4" i="2" a="1"/>
  <c r="BK4" i="2" s="1"/>
  <c r="BI4" i="2" a="1"/>
  <c r="BI4" i="2" s="1"/>
  <c r="BG4" i="2" a="1"/>
  <c r="BG4" i="2" s="1"/>
  <c r="BE4" i="2" a="1"/>
  <c r="BE4" i="2" s="1"/>
  <c r="BC4" i="2" a="1"/>
  <c r="BC4" i="2" s="1"/>
  <c r="BA4" i="2" a="1"/>
  <c r="BA4" i="2" s="1"/>
  <c r="AY4" i="2" a="1"/>
  <c r="AY4" i="2" s="1"/>
  <c r="AW4" i="2" a="1"/>
  <c r="AW4" i="2" s="1"/>
  <c r="AO4" i="2" a="1"/>
  <c r="AO4" i="2" s="1"/>
  <c r="AM4" i="2" a="1"/>
  <c r="AM4" i="2" s="1"/>
  <c r="AK4" i="2" a="1"/>
  <c r="AK4" i="2" s="1"/>
  <c r="AI4" i="2" a="1"/>
  <c r="AI4" i="2" s="1"/>
  <c r="AG4" i="2" a="1"/>
  <c r="AG4" i="2" s="1"/>
  <c r="AE4" i="2" a="1"/>
  <c r="AE4" i="2" s="1"/>
  <c r="AC4" i="2" a="1"/>
  <c r="AC4" i="2" s="1"/>
  <c r="AA4" i="2" a="1"/>
  <c r="AA4" i="2" s="1"/>
  <c r="Y4" i="2" a="1"/>
  <c r="Y4" i="2" s="1"/>
  <c r="W4" i="2" a="1"/>
  <c r="W4" i="2" s="1"/>
  <c r="U4" i="2" a="1"/>
  <c r="U4" i="2" s="1"/>
  <c r="S4" i="2" a="1"/>
  <c r="S4" i="2" s="1"/>
  <c r="Q4" i="2" a="1"/>
  <c r="Q4" i="2" s="1"/>
  <c r="O4" i="2" a="1"/>
  <c r="O4" i="2" s="1"/>
  <c r="M4" i="2" a="1"/>
  <c r="M4" i="2" s="1"/>
  <c r="K4" i="2" a="1"/>
  <c r="K4" i="2" s="1"/>
  <c r="I4" i="2" a="1"/>
  <c r="I4" i="2" s="1"/>
  <c r="G4" i="2" a="1"/>
  <c r="G4" i="2" s="1"/>
  <c r="E4" i="2" a="1"/>
  <c r="E4" i="2" s="1"/>
  <c r="BK3" i="2" a="1"/>
  <c r="BK3" i="2" s="1"/>
  <c r="BI3" i="2" a="1"/>
  <c r="BI3" i="2" s="1"/>
  <c r="BG3" i="2" a="1"/>
  <c r="BG3" i="2" s="1"/>
  <c r="BE3" i="2" a="1"/>
  <c r="BE3" i="2" s="1"/>
  <c r="BC3" i="2" a="1"/>
  <c r="BC3" i="2" s="1"/>
  <c r="BA3" i="2" a="1"/>
  <c r="BA3" i="2" s="1"/>
  <c r="AY3" i="2" a="1"/>
  <c r="AY3" i="2" s="1"/>
  <c r="AW3" i="2" a="1"/>
  <c r="AW3" i="2" s="1"/>
  <c r="AO3" i="2" a="1"/>
  <c r="AO3" i="2" s="1"/>
  <c r="AM3" i="2" a="1"/>
  <c r="AM3" i="2" s="1"/>
  <c r="AK3" i="2" a="1"/>
  <c r="AK3" i="2" s="1"/>
  <c r="AI3" i="2" a="1"/>
  <c r="AI3" i="2" s="1"/>
  <c r="AG3" i="2" a="1"/>
  <c r="AG3" i="2" s="1"/>
  <c r="AE3" i="2" a="1"/>
  <c r="AE3" i="2" s="1"/>
  <c r="AC3" i="2" a="1"/>
  <c r="AC3" i="2" s="1"/>
  <c r="AA3" i="2" a="1"/>
  <c r="AA3" i="2" s="1"/>
  <c r="Y3" i="2" a="1"/>
  <c r="Y3" i="2" s="1"/>
  <c r="W3" i="2" a="1"/>
  <c r="W3" i="2" s="1"/>
  <c r="U3" i="2" a="1"/>
  <c r="U3" i="2" s="1"/>
  <c r="S3" i="2" a="1"/>
  <c r="S3" i="2" s="1"/>
  <c r="Q3" i="2" a="1"/>
  <c r="Q3" i="2" s="1"/>
  <c r="O3" i="2" a="1"/>
  <c r="O3" i="2" s="1"/>
  <c r="M3" i="2" a="1"/>
  <c r="M3" i="2" s="1"/>
  <c r="K3" i="2" a="1"/>
  <c r="K3" i="2" s="1"/>
  <c r="I3" i="2" a="1"/>
  <c r="I3" i="2" s="1"/>
  <c r="G3" i="2" a="1"/>
  <c r="G3" i="2" s="1"/>
  <c r="E3" i="2" a="1"/>
  <c r="E3" i="2" s="1"/>
  <c r="N26" i="1"/>
  <c r="N25" i="1"/>
  <c r="N23" i="1"/>
  <c r="N22" i="1"/>
  <c r="N21" i="1"/>
  <c r="N19" i="1"/>
  <c r="N18" i="1"/>
  <c r="N17" i="1"/>
  <c r="N15" i="1"/>
  <c r="N14" i="1"/>
  <c r="N13" i="1"/>
  <c r="N12" i="1"/>
  <c r="N11" i="1"/>
  <c r="N10" i="1"/>
  <c r="N9" i="1"/>
  <c r="N8" i="1"/>
  <c r="N7" i="1"/>
  <c r="N5" i="1"/>
  <c r="N4" i="1"/>
  <c r="N3" i="1"/>
  <c r="AI21" i="5" l="1"/>
  <c r="AI4" i="5"/>
  <c r="AC22" i="5"/>
  <c r="AI42" i="5"/>
  <c r="Z14" i="5"/>
  <c r="AI5" i="5"/>
  <c r="AI22" i="5"/>
  <c r="AF10" i="5"/>
  <c r="BW67" i="3"/>
  <c r="AC13" i="5"/>
  <c r="AC17" i="5"/>
  <c r="AI24" i="5"/>
  <c r="AC28" i="5"/>
  <c r="Z13" i="5"/>
  <c r="AF8" i="5"/>
  <c r="AI13" i="5"/>
  <c r="AI26" i="5"/>
  <c r="BW66" i="3"/>
  <c r="BW74" i="3"/>
  <c r="BW75" i="3"/>
  <c r="BW76" i="3"/>
  <c r="BW27" i="3"/>
  <c r="BW28" i="3"/>
  <c r="BW26" i="3"/>
  <c r="BW55" i="3"/>
  <c r="BW34" i="3"/>
  <c r="BW35" i="3"/>
  <c r="BW36" i="3"/>
  <c r="BW46" i="3"/>
  <c r="BW47" i="3"/>
  <c r="BW48" i="3"/>
  <c r="BW32" i="3"/>
  <c r="BW30" i="3"/>
  <c r="BW31" i="3"/>
  <c r="BW42" i="3"/>
  <c r="BW43" i="3"/>
  <c r="BW44" i="3"/>
  <c r="BW79" i="3"/>
  <c r="BW78" i="3"/>
  <c r="BW80" i="3"/>
  <c r="BW82" i="3"/>
  <c r="BW83" i="3"/>
  <c r="BW84" i="3"/>
  <c r="BW56" i="3"/>
  <c r="BW54" i="3"/>
  <c r="BW23" i="3"/>
  <c r="BW18" i="3"/>
  <c r="BW19" i="3"/>
  <c r="BW20" i="3"/>
  <c r="BW111" i="3"/>
  <c r="BW110" i="3"/>
  <c r="BW112" i="3"/>
  <c r="BW38" i="3"/>
  <c r="BW87" i="3"/>
  <c r="BW88" i="3"/>
  <c r="BW86" i="3"/>
  <c r="BW92" i="3"/>
  <c r="BW90" i="3"/>
  <c r="BW91" i="3"/>
  <c r="BW140" i="3"/>
  <c r="BW139" i="3"/>
  <c r="BW138" i="3"/>
  <c r="BW40" i="3"/>
  <c r="BW95" i="3"/>
  <c r="BW96" i="3"/>
  <c r="BW94" i="3"/>
  <c r="BW50" i="3"/>
  <c r="BW52" i="3"/>
  <c r="BW100" i="3"/>
  <c r="BW98" i="3"/>
  <c r="BW99" i="3"/>
  <c r="BW51" i="3"/>
  <c r="BW58" i="3"/>
  <c r="BW60" i="3"/>
  <c r="BW39" i="3"/>
  <c r="BW103" i="3"/>
  <c r="BW104" i="3"/>
  <c r="BW102" i="3"/>
  <c r="BW24" i="3"/>
  <c r="BW22" i="3"/>
  <c r="BW63" i="3"/>
  <c r="BW64" i="3"/>
  <c r="BW62" i="3"/>
  <c r="BW107" i="3"/>
  <c r="BW108" i="3"/>
  <c r="BW106" i="3"/>
  <c r="BW114" i="3"/>
  <c r="BW116" i="3"/>
  <c r="BW115" i="3"/>
  <c r="BW72" i="3"/>
  <c r="BW120" i="3"/>
  <c r="BW119" i="3"/>
  <c r="BW118" i="3"/>
  <c r="BW71" i="3"/>
  <c r="BW70" i="3"/>
  <c r="AF26" i="5"/>
  <c r="AF25" i="5"/>
  <c r="AF24" i="5"/>
  <c r="Z16" i="5"/>
  <c r="AC5" i="5"/>
  <c r="AC6" i="5"/>
  <c r="AC8" i="5"/>
  <c r="AC9" i="5"/>
  <c r="AC10" i="5"/>
  <c r="AI8" i="5"/>
  <c r="AI9" i="5"/>
  <c r="AI10" i="5"/>
  <c r="BW124" i="3"/>
  <c r="BW123" i="3"/>
  <c r="BW122" i="3"/>
  <c r="AF38" i="5"/>
  <c r="AF36" i="5"/>
  <c r="AF37" i="5"/>
  <c r="AF42" i="5"/>
  <c r="AF41" i="5"/>
  <c r="AF40" i="5"/>
  <c r="BW126" i="3"/>
  <c r="BW127" i="3"/>
  <c r="BW68" i="3"/>
  <c r="AC24" i="5"/>
  <c r="AC25" i="5"/>
  <c r="AC26" i="5"/>
  <c r="AI28" i="5"/>
  <c r="AI29" i="5"/>
  <c r="AI30" i="5"/>
  <c r="AI32" i="5"/>
  <c r="AI33" i="5"/>
  <c r="AI34" i="5"/>
  <c r="BW152" i="3"/>
  <c r="BW151" i="3"/>
  <c r="BW150" i="3"/>
  <c r="BW128" i="3"/>
  <c r="Z5" i="5"/>
  <c r="Z6" i="5"/>
  <c r="Z4" i="5"/>
  <c r="AC32" i="5"/>
  <c r="AI36" i="5"/>
  <c r="AI16" i="5"/>
  <c r="Z8" i="5"/>
  <c r="Z9" i="5"/>
  <c r="Z10" i="5"/>
  <c r="AC38" i="5"/>
  <c r="AI41" i="5"/>
  <c r="AI40" i="5"/>
  <c r="BW59" i="3"/>
  <c r="Z17" i="5"/>
  <c r="AC4" i="5"/>
  <c r="AC42" i="5"/>
  <c r="AC41" i="5"/>
  <c r="AC40" i="5"/>
  <c r="Z26" i="5"/>
  <c r="Z25" i="5"/>
  <c r="Z24" i="5"/>
  <c r="Z30" i="5"/>
  <c r="Z28" i="5"/>
  <c r="Z29" i="5"/>
  <c r="AF29" i="5"/>
  <c r="AI18" i="5"/>
  <c r="Z34" i="5"/>
  <c r="Z33" i="5"/>
  <c r="Z32" i="5"/>
  <c r="AF6" i="5"/>
  <c r="AF4" i="5"/>
  <c r="AF5" i="5"/>
  <c r="Z42" i="5"/>
  <c r="Z41" i="5"/>
  <c r="Z40" i="5"/>
  <c r="AC34" i="5"/>
  <c r="AF13" i="5"/>
  <c r="AF14" i="5"/>
  <c r="AF12" i="5"/>
  <c r="AF18" i="5"/>
  <c r="AF16" i="5"/>
  <c r="AF17" i="5"/>
  <c r="AI38" i="5"/>
  <c r="AI37" i="5"/>
  <c r="AC37" i="5"/>
  <c r="AI17" i="5"/>
  <c r="AC21" i="5"/>
  <c r="AF22" i="5"/>
  <c r="AF21" i="5"/>
  <c r="AF20" i="5"/>
  <c r="AC16" i="5"/>
  <c r="Z38" i="5"/>
  <c r="Z37" i="5"/>
  <c r="Z36" i="5"/>
  <c r="AF30" i="5"/>
  <c r="AF34" i="5"/>
  <c r="AF33" i="5"/>
  <c r="AF32" i="5"/>
  <c r="AC30" i="5"/>
  <c r="AC20" i="5"/>
  <c r="AC33" i="5"/>
  <c r="AC36" i="5"/>
  <c r="AF9" i="5"/>
  <c r="AI20" i="5"/>
  <c r="AI25" i="5"/>
  <c r="AC29" i="5"/>
  <c r="Z12" i="5"/>
  <c r="AC12" i="5"/>
  <c r="AC14" i="5"/>
  <c r="AI12" i="5"/>
  <c r="AI14" i="5"/>
  <c r="Z18" i="5"/>
  <c r="AF28" i="5"/>
  <c r="AC18" i="5"/>
  <c r="Z22" i="5"/>
  <c r="Z21" i="5"/>
  <c r="Z2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<sst xmlns="http://schemas.openxmlformats.org/spreadsheetml/2006/main" count="2019" uniqueCount="324">
  <si>
    <t>性別</t>
  </si>
  <si>
    <t>年齡</t>
  </si>
  <si>
    <t>貧血</t>
  </si>
  <si>
    <t>血色素</t>
  </si>
  <si>
    <t>黃疸</t>
  </si>
  <si>
    <t>總膽色素</t>
  </si>
  <si>
    <t>照片</t>
  </si>
  <si>
    <t>可用照片數</t>
  </si>
  <si>
    <t>不可用照片數</t>
  </si>
  <si>
    <t>備註</t>
  </si>
  <si>
    <t>九月</t>
  </si>
  <si>
    <t>M</t>
  </si>
  <si>
    <t>Y</t>
  </si>
  <si>
    <t>N</t>
  </si>
  <si>
    <t>照片適合</t>
  </si>
  <si>
    <t>照片不適合</t>
  </si>
  <si>
    <t>無照片</t>
  </si>
  <si>
    <t>-</t>
  </si>
  <si>
    <t>眼睛開刀</t>
  </si>
  <si>
    <t>沒有總膽色素資料</t>
  </si>
  <si>
    <t>18~19</t>
  </si>
  <si>
    <t>F</t>
  </si>
  <si>
    <t>20~29</t>
  </si>
  <si>
    <t>30~39</t>
  </si>
  <si>
    <t>40~49</t>
  </si>
  <si>
    <t>50~59</t>
  </si>
  <si>
    <t>不願意被拍攝</t>
  </si>
  <si>
    <t>60~69</t>
  </si>
  <si>
    <t>70~79</t>
  </si>
  <si>
    <t>十月</t>
  </si>
  <si>
    <t>80~89</t>
  </si>
  <si>
    <t>90~99</t>
  </si>
  <si>
    <t>無黃疸</t>
  </si>
  <si>
    <t>無資料</t>
  </si>
  <si>
    <t>溝通失敗</t>
  </si>
  <si>
    <t>無貧血</t>
  </si>
  <si>
    <t>男性</t>
  </si>
  <si>
    <t>女性</t>
  </si>
  <si>
    <t>十二月</t>
  </si>
  <si>
    <t>健檢</t>
  </si>
  <si>
    <t>#F</t>
  </si>
  <si>
    <t>#36</t>
  </si>
  <si>
    <t>#M</t>
  </si>
  <si>
    <t>#26</t>
  </si>
  <si>
    <r>
      <rPr>
        <sz val="10"/>
        <color rgb="FF000000"/>
        <rFont val="Arial"/>
        <family val="2"/>
      </rPr>
      <t>病歷號</t>
    </r>
  </si>
  <si>
    <r>
      <rPr>
        <sz val="10"/>
        <color rgb="FF000000"/>
        <rFont val="Arial"/>
        <family val="2"/>
      </rPr>
      <t>性別</t>
    </r>
  </si>
  <si>
    <r>
      <rPr>
        <sz val="10"/>
        <color rgb="FF000000"/>
        <rFont val="Arial"/>
        <family val="2"/>
      </rPr>
      <t>年齡</t>
    </r>
  </si>
  <si>
    <r>
      <rPr>
        <sz val="10"/>
        <color rgb="FF000000"/>
        <rFont val="Arial"/>
        <family val="2"/>
      </rPr>
      <t>白血球計數</t>
    </r>
  </si>
  <si>
    <r>
      <rPr>
        <sz val="10"/>
        <color rgb="FF000000"/>
        <rFont val="Arial"/>
        <family val="2"/>
      </rPr>
      <t>紅血球計數</t>
    </r>
  </si>
  <si>
    <r>
      <rPr>
        <sz val="10"/>
        <color rgb="FF000000"/>
        <rFont val="Arial"/>
        <family val="2"/>
      </rPr>
      <t>血色素</t>
    </r>
  </si>
  <si>
    <r>
      <rPr>
        <sz val="10"/>
        <color rgb="FF000000"/>
        <rFont val="Arial"/>
        <family val="2"/>
      </rPr>
      <t>血比容</t>
    </r>
  </si>
  <si>
    <r>
      <rPr>
        <sz val="10"/>
        <color rgb="FF000000"/>
        <rFont val="Arial"/>
        <family val="2"/>
      </rPr>
      <t>平均血球容積</t>
    </r>
  </si>
  <si>
    <r>
      <rPr>
        <sz val="10"/>
        <color rgb="FF000000"/>
        <rFont val="Arial"/>
        <family val="2"/>
      </rPr>
      <t>平均血紅素量</t>
    </r>
  </si>
  <si>
    <r>
      <rPr>
        <sz val="10"/>
        <color rgb="FF000000"/>
        <rFont val="Arial"/>
        <family val="2"/>
      </rPr>
      <t>平均血紅素濃度</t>
    </r>
  </si>
  <si>
    <r>
      <rPr>
        <sz val="10"/>
        <color rgb="FF000000"/>
        <rFont val="Arial"/>
        <family val="2"/>
      </rPr>
      <t>血小板計數</t>
    </r>
  </si>
  <si>
    <r>
      <rPr>
        <sz val="10"/>
        <color rgb="FF000000"/>
        <rFont val="Arial"/>
        <family val="2"/>
      </rPr>
      <t>紅血球分布寬度</t>
    </r>
  </si>
  <si>
    <r>
      <rPr>
        <sz val="10"/>
        <color rgb="FF000000"/>
        <rFont val="Arial"/>
        <family val="2"/>
      </rPr>
      <t>嗜中性白血球</t>
    </r>
  </si>
  <si>
    <r>
      <rPr>
        <sz val="10"/>
        <color rgb="FF000000"/>
        <rFont val="Arial"/>
        <family val="2"/>
      </rPr>
      <t>淋巴球</t>
    </r>
  </si>
  <si>
    <r>
      <rPr>
        <sz val="10"/>
        <color rgb="FF000000"/>
        <rFont val="Arial"/>
        <family val="2"/>
      </rPr>
      <t>單核球</t>
    </r>
  </si>
  <si>
    <r>
      <rPr>
        <sz val="10"/>
        <color rgb="FF000000"/>
        <rFont val="Arial"/>
        <family val="2"/>
      </rPr>
      <t>嗜酸性白血球</t>
    </r>
  </si>
  <si>
    <r>
      <rPr>
        <sz val="10"/>
        <color rgb="FF000000"/>
        <rFont val="Arial"/>
        <family val="2"/>
      </rPr>
      <t>嗜鹼性白血球</t>
    </r>
  </si>
  <si>
    <r>
      <rPr>
        <sz val="10"/>
        <color rgb="FF000000"/>
        <rFont val="Arial"/>
        <family val="2"/>
      </rPr>
      <t>飯前血糖</t>
    </r>
  </si>
  <si>
    <r>
      <rPr>
        <sz val="10"/>
        <color rgb="FF000000"/>
        <rFont val="Arial"/>
        <family val="2"/>
      </rPr>
      <t>血液尿素氮</t>
    </r>
  </si>
  <si>
    <r>
      <rPr>
        <sz val="10"/>
        <color rgb="FF000000"/>
        <rFont val="Arial"/>
        <family val="2"/>
      </rPr>
      <t>肌酸酐</t>
    </r>
  </si>
  <si>
    <t>GOT</t>
  </si>
  <si>
    <t>GPT</t>
  </si>
  <si>
    <r>
      <rPr>
        <sz val="10"/>
        <color rgb="FF000000"/>
        <rFont val="Arial"/>
        <family val="2"/>
      </rPr>
      <t>尿酸</t>
    </r>
  </si>
  <si>
    <r>
      <rPr>
        <sz val="10"/>
        <color rgb="FF000000"/>
        <rFont val="Arial"/>
        <family val="2"/>
      </rPr>
      <t>膽固醇</t>
    </r>
  </si>
  <si>
    <r>
      <rPr>
        <sz val="10"/>
        <color rgb="FF000000"/>
        <rFont val="Arial"/>
        <family val="2"/>
      </rPr>
      <t>三酸甘油酯</t>
    </r>
  </si>
  <si>
    <r>
      <rPr>
        <sz val="10"/>
        <color rgb="FF000000"/>
        <rFont val="Arial"/>
        <family val="2"/>
      </rPr>
      <t>鈣</t>
    </r>
  </si>
  <si>
    <r>
      <rPr>
        <sz val="10"/>
        <color rgb="FF000000"/>
        <rFont val="Arial"/>
        <family val="2"/>
      </rPr>
      <t>磷</t>
    </r>
  </si>
  <si>
    <r>
      <rPr>
        <sz val="10"/>
        <color rgb="FF000000"/>
        <rFont val="Arial"/>
        <family val="2"/>
      </rPr>
      <t>鈉</t>
    </r>
  </si>
  <si>
    <r>
      <rPr>
        <sz val="10"/>
        <color rgb="FF000000"/>
        <rFont val="Arial"/>
        <family val="2"/>
      </rPr>
      <t>鉀</t>
    </r>
  </si>
  <si>
    <r>
      <rPr>
        <sz val="10"/>
        <color rgb="FF000000"/>
        <rFont val="Arial"/>
        <family val="2"/>
      </rPr>
      <t>總蛋白量</t>
    </r>
  </si>
  <si>
    <r>
      <rPr>
        <sz val="10"/>
        <color rgb="FF000000"/>
        <rFont val="Arial"/>
        <family val="2"/>
      </rPr>
      <t>白蛋白</t>
    </r>
  </si>
  <si>
    <r>
      <rPr>
        <sz val="10"/>
        <color rgb="FF000000"/>
        <rFont val="Arial"/>
        <family val="2"/>
      </rPr>
      <t>球蛋白</t>
    </r>
  </si>
  <si>
    <r>
      <rPr>
        <sz val="10"/>
        <color rgb="FF000000"/>
        <rFont val="Arial"/>
        <family val="2"/>
      </rPr>
      <t>鹼性磷酯酵素</t>
    </r>
  </si>
  <si>
    <r>
      <rPr>
        <sz val="10"/>
        <color rgb="FF000000"/>
        <rFont val="Arial"/>
        <family val="2"/>
      </rPr>
      <t>血清鐵</t>
    </r>
  </si>
  <si>
    <r>
      <rPr>
        <sz val="10"/>
        <color rgb="FF000000"/>
        <rFont val="Arial"/>
        <family val="2"/>
      </rPr>
      <t>不飽和鐵結合量</t>
    </r>
  </si>
  <si>
    <r>
      <rPr>
        <sz val="10"/>
        <color rgb="FF000000"/>
        <rFont val="Arial"/>
        <family val="2"/>
      </rPr>
      <t>血清鐵結合量</t>
    </r>
  </si>
  <si>
    <r>
      <rPr>
        <sz val="10"/>
        <color rgb="FF000000"/>
        <rFont val="Arial"/>
        <family val="2"/>
      </rPr>
      <t>鐵蛋白</t>
    </r>
  </si>
  <si>
    <r>
      <rPr>
        <sz val="10"/>
        <color theme="1"/>
        <rFont val="Arial"/>
        <family val="2"/>
      </rPr>
      <t>HBsAg</t>
    </r>
    <r>
      <rPr>
        <sz val="10"/>
        <color rgb="FF000000"/>
        <rFont val="Arial"/>
        <family val="2"/>
      </rPr>
      <t>數值</t>
    </r>
  </si>
  <si>
    <r>
      <rPr>
        <sz val="10"/>
        <color theme="1"/>
        <rFont val="Arial"/>
        <family val="2"/>
      </rPr>
      <t>HBsAg</t>
    </r>
    <r>
      <rPr>
        <sz val="10"/>
        <color rgb="FF000000"/>
        <rFont val="Arial"/>
        <family val="2"/>
      </rPr>
      <t>結果(B肝表面抗原)</t>
    </r>
  </si>
  <si>
    <r>
      <rPr>
        <sz val="10"/>
        <color rgb="FF000000"/>
        <rFont val="Arial"/>
        <family val="2"/>
      </rPr>
      <t>醣化血紅素</t>
    </r>
  </si>
  <si>
    <r>
      <rPr>
        <sz val="10"/>
        <color rgb="FF000000"/>
        <rFont val="Arial"/>
        <family val="2"/>
      </rPr>
      <t>總膽色素</t>
    </r>
  </si>
  <si>
    <r>
      <rPr>
        <sz val="10"/>
        <color rgb="FF000000"/>
        <rFont val="Arial"/>
        <family val="2"/>
      </rPr>
      <t>八月</t>
    </r>
  </si>
  <si>
    <r>
      <rPr>
        <sz val="10"/>
        <color rgb="FF000000"/>
        <rFont val="Arial"/>
        <family val="2"/>
      </rPr>
      <t>九月</t>
    </r>
  </si>
  <si>
    <r>
      <rPr>
        <sz val="10"/>
        <color rgb="FF000000"/>
        <rFont val="Arial"/>
        <family val="2"/>
      </rPr>
      <t>十月</t>
    </r>
  </si>
  <si>
    <r>
      <rPr>
        <sz val="10"/>
        <color rgb="FF000000"/>
        <rFont val="Arial"/>
        <family val="2"/>
      </rPr>
      <t>十二月</t>
    </r>
  </si>
  <si>
    <t>101(PLT rechecked)</t>
  </si>
  <si>
    <t>Negative</t>
  </si>
  <si>
    <t>Positive</t>
  </si>
  <si>
    <t>58(PLT rechecked)</t>
  </si>
  <si>
    <t>病歷號</t>
  </si>
  <si>
    <t>白血球計數</t>
  </si>
  <si>
    <t>紅血球計數</t>
  </si>
  <si>
    <t>血比容</t>
  </si>
  <si>
    <t>平均血球容積</t>
  </si>
  <si>
    <t>平均血紅素量</t>
  </si>
  <si>
    <t>平均血紅素濃度</t>
  </si>
  <si>
    <t>血小板計數</t>
  </si>
  <si>
    <t>紅血球分布寬度</t>
  </si>
  <si>
    <t>嗜中性白血球</t>
  </si>
  <si>
    <t>淋巴球</t>
  </si>
  <si>
    <t>單核球</t>
  </si>
  <si>
    <t>嗜酸性白血球</t>
  </si>
  <si>
    <t>嗜鹼性白血球</t>
  </si>
  <si>
    <t>飯前血糖</t>
  </si>
  <si>
    <t>血液尿素氮</t>
  </si>
  <si>
    <t>肌酸酐</t>
  </si>
  <si>
    <t>尿酸</t>
  </si>
  <si>
    <t>膽固醇</t>
  </si>
  <si>
    <t>三酸甘油酯</t>
  </si>
  <si>
    <t>鈣</t>
  </si>
  <si>
    <t>磷</t>
  </si>
  <si>
    <t>鈉</t>
  </si>
  <si>
    <t>鉀</t>
  </si>
  <si>
    <t>總蛋白量</t>
  </si>
  <si>
    <t>白蛋白</t>
  </si>
  <si>
    <t>球蛋白</t>
  </si>
  <si>
    <t>鹼性磷酯酵素</t>
  </si>
  <si>
    <t>血清鐵</t>
  </si>
  <si>
    <t>不飽和鐵結合量</t>
  </si>
  <si>
    <t>血清鐵結合量</t>
  </si>
  <si>
    <t>鐵蛋白</t>
  </si>
  <si>
    <t>T-Bil</t>
  </si>
  <si>
    <t>八月</t>
  </si>
  <si>
    <t>白血球偏高</t>
  </si>
  <si>
    <r>
      <rPr>
        <sz val="10"/>
        <color rgb="FF000000"/>
        <rFont val="Arial"/>
        <family val="2"/>
      </rPr>
      <t>白血球正常</t>
    </r>
  </si>
  <si>
    <t>白血球偏低</t>
  </si>
  <si>
    <t>紅血球偏高</t>
  </si>
  <si>
    <t>紅血球正常</t>
  </si>
  <si>
    <t>紅血球偏低</t>
  </si>
  <si>
    <t>血色素偏高</t>
  </si>
  <si>
    <t>血色素正常</t>
  </si>
  <si>
    <t>血色素偏低</t>
  </si>
  <si>
    <t>血比容偏高</t>
  </si>
  <si>
    <t>血比容正常</t>
  </si>
  <si>
    <t>血比容偏低</t>
  </si>
  <si>
    <t>血糖偏高</t>
  </si>
  <si>
    <t>血糖正常</t>
  </si>
  <si>
    <t>血糖偏低</t>
  </si>
  <si>
    <t>血液尿素氮偏高</t>
  </si>
  <si>
    <t>血液尿素氮正常</t>
  </si>
  <si>
    <t>血液尿素氮偏低</t>
  </si>
  <si>
    <t>肌酸酐偏高</t>
  </si>
  <si>
    <t>肌酸酐正常</t>
  </si>
  <si>
    <t>肌酸酐偏低</t>
  </si>
  <si>
    <t>GPT偏高</t>
  </si>
  <si>
    <t>GPT正常</t>
  </si>
  <si>
    <t>GPT偏低</t>
  </si>
  <si>
    <t>鈉偏高</t>
  </si>
  <si>
    <t>鈉正常</t>
  </si>
  <si>
    <t>鈉偏低</t>
  </si>
  <si>
    <r>
      <rPr>
        <sz val="10"/>
        <color rgb="FF000000"/>
        <rFont val="Arial"/>
        <family val="2"/>
      </rPr>
      <t>鉀</t>
    </r>
    <r>
      <rPr>
        <sz val="10"/>
        <color rgb="FF000000"/>
        <rFont val="細明體"/>
        <family val="3"/>
        <charset val="136"/>
      </rPr>
      <t>偏高</t>
    </r>
  </si>
  <si>
    <t>鉀正常</t>
  </si>
  <si>
    <t>鉀偏低</t>
  </si>
  <si>
    <t>GOT偏高</t>
  </si>
  <si>
    <t>GOT正常</t>
  </si>
  <si>
    <t>GOT偏低</t>
  </si>
  <si>
    <t>平均血球容積偏高</t>
  </si>
  <si>
    <t>平均血球容積正常</t>
  </si>
  <si>
    <t>平均血球容積偏低</t>
  </si>
  <si>
    <t>平均血紅素量偏高</t>
  </si>
  <si>
    <t>平均血紅素量正常</t>
  </si>
  <si>
    <t>平均血紅素量偏低</t>
  </si>
  <si>
    <t>平均血紅素濃度偏高</t>
  </si>
  <si>
    <t>平均血紅素濃度正常</t>
  </si>
  <si>
    <t>平均血紅素濃度偏低</t>
  </si>
  <si>
    <t>血小板計數偏高</t>
  </si>
  <si>
    <t>血小板計數正常</t>
  </si>
  <si>
    <t>血小板計數偏低</t>
  </si>
  <si>
    <t>紅血球分布寬度偏高</t>
  </si>
  <si>
    <t>三月</t>
  </si>
  <si>
    <t>紅血球分布寬度正常</t>
  </si>
  <si>
    <t>MWPPG001</t>
  </si>
  <si>
    <t>紅血球分布寬度偏低</t>
  </si>
  <si>
    <t>MWPPG002</t>
  </si>
  <si>
    <t>MWPPG003</t>
  </si>
  <si>
    <t>嗜中性白血球偏高</t>
  </si>
  <si>
    <t>MWPPG004</t>
  </si>
  <si>
    <t>嗜中性白血球正常</t>
  </si>
  <si>
    <t>MWPPG005</t>
  </si>
  <si>
    <t>嗜中性白血球偏低</t>
  </si>
  <si>
    <t>MWPPG006</t>
  </si>
  <si>
    <t>MWPPG007</t>
  </si>
  <si>
    <t>淋巴球偏高</t>
  </si>
  <si>
    <t>MWPPG008</t>
  </si>
  <si>
    <t>淋巴球正常</t>
  </si>
  <si>
    <t>MWPPG009</t>
  </si>
  <si>
    <t>淋巴球偏低</t>
  </si>
  <si>
    <t>MWPPG010</t>
  </si>
  <si>
    <t>MWPPG011</t>
  </si>
  <si>
    <t>單核球偏高</t>
  </si>
  <si>
    <t>MWPPG012</t>
  </si>
  <si>
    <t>單核球正常</t>
  </si>
  <si>
    <t>MWPPG013</t>
  </si>
  <si>
    <t>單核球偏低</t>
  </si>
  <si>
    <t>MWPPG014</t>
  </si>
  <si>
    <t>MWPPG015</t>
  </si>
  <si>
    <t>嗜酸性白血球偏高</t>
  </si>
  <si>
    <t>MWPPG016</t>
  </si>
  <si>
    <t>嗜酸性白血球正常</t>
  </si>
  <si>
    <t>MWPPG017</t>
  </si>
  <si>
    <t>嗜酸性白血球偏低</t>
  </si>
  <si>
    <t>MWPPG018</t>
  </si>
  <si>
    <t>MWPPG020</t>
  </si>
  <si>
    <t>嗜鹼性白血球偏高</t>
  </si>
  <si>
    <t>MWPPG021</t>
  </si>
  <si>
    <t>嗜鹼性白血球正常</t>
  </si>
  <si>
    <t>MWPPG022</t>
  </si>
  <si>
    <t>嗜鹼性白血球偏低</t>
  </si>
  <si>
    <t>MWPPG023</t>
  </si>
  <si>
    <t>MWPPG024</t>
  </si>
  <si>
    <t>尿酸偏高</t>
  </si>
  <si>
    <t>MWPPG025</t>
  </si>
  <si>
    <t>尿酸正常</t>
  </si>
  <si>
    <t>MWPPG026</t>
  </si>
  <si>
    <t>尿酸偏低</t>
  </si>
  <si>
    <t>MWPPG027</t>
  </si>
  <si>
    <t>MWPPG028</t>
  </si>
  <si>
    <t>MWPPG029</t>
  </si>
  <si>
    <t>MWPPG030</t>
  </si>
  <si>
    <t>MWPPG031</t>
  </si>
  <si>
    <t>MWPPG032</t>
  </si>
  <si>
    <t>MWPPG033</t>
  </si>
  <si>
    <t>MWPPG034</t>
  </si>
  <si>
    <t>MWPPG035</t>
  </si>
  <si>
    <t>MWPPG036</t>
  </si>
  <si>
    <t>MWPPG037</t>
  </si>
  <si>
    <t>MWPPG038</t>
  </si>
  <si>
    <t>MWPPG039</t>
  </si>
  <si>
    <t>MWPPG040</t>
  </si>
  <si>
    <t>磷正常</t>
  </si>
  <si>
    <t>磷偏低</t>
  </si>
  <si>
    <t>總蛋白量偏高</t>
  </si>
  <si>
    <t>總蛋白量正常</t>
  </si>
  <si>
    <t>總蛋白量偏低</t>
  </si>
  <si>
    <t>白蛋白偏高</t>
  </si>
  <si>
    <t>白蛋白正常</t>
  </si>
  <si>
    <t>白蛋白偏低</t>
  </si>
  <si>
    <t>球蛋白偏高</t>
  </si>
  <si>
    <t>球蛋白正常</t>
  </si>
  <si>
    <t>球蛋白偏低</t>
  </si>
  <si>
    <t>鹼性磷酯酵素偏高</t>
  </si>
  <si>
    <t>鹼性磷酯酵素正常</t>
  </si>
  <si>
    <t>鹼性磷酯酵素偏低</t>
  </si>
  <si>
    <t>血清鐵偏高</t>
  </si>
  <si>
    <t>血清鐵正常</t>
  </si>
  <si>
    <t>血清鐵偏低</t>
  </si>
  <si>
    <t>不飽和鐵結合量偏高</t>
  </si>
  <si>
    <t>不飽和鐵結合量正常</t>
  </si>
  <si>
    <t>不飽和鐵結合量偏低</t>
  </si>
  <si>
    <t>血清鐵結合量偏高</t>
  </si>
  <si>
    <t>血清鐵結合量正常</t>
  </si>
  <si>
    <t>血清鐵結合量偏低</t>
  </si>
  <si>
    <t>鐵蛋白偏高</t>
  </si>
  <si>
    <t>鐵蛋白正常</t>
  </si>
  <si>
    <t>鐵蛋白偏低</t>
  </si>
  <si>
    <r>
      <rPr>
        <sz val="12"/>
        <color theme="1"/>
        <rFont val="Arial"/>
        <family val="2"/>
      </rPr>
      <t>白血球計數</t>
    </r>
  </si>
  <si>
    <r>
      <rPr>
        <sz val="12"/>
        <color theme="1"/>
        <rFont val="Arial"/>
        <family val="2"/>
      </rPr>
      <t>紅血球計數</t>
    </r>
  </si>
  <si>
    <r>
      <rPr>
        <sz val="12"/>
        <color theme="1"/>
        <rFont val="Arial"/>
        <family val="2"/>
      </rPr>
      <t>血色素</t>
    </r>
  </si>
  <si>
    <r>
      <rPr>
        <sz val="12"/>
        <color theme="1"/>
        <rFont val="Arial"/>
        <family val="2"/>
      </rPr>
      <t>血比容</t>
    </r>
  </si>
  <si>
    <r>
      <rPr>
        <sz val="12"/>
        <color theme="1"/>
        <rFont val="Arial"/>
        <family val="2"/>
      </rPr>
      <t>飯前血糖</t>
    </r>
  </si>
  <si>
    <r>
      <rPr>
        <sz val="12"/>
        <color theme="1"/>
        <rFont val="Arial"/>
        <family val="2"/>
      </rPr>
      <t>血液尿素氮</t>
    </r>
  </si>
  <si>
    <r>
      <rPr>
        <sz val="12"/>
        <color theme="1"/>
        <rFont val="Arial"/>
        <family val="2"/>
      </rPr>
      <t>肌酸酐</t>
    </r>
  </si>
  <si>
    <r>
      <rPr>
        <sz val="12"/>
        <color theme="1"/>
        <rFont val="Arial"/>
        <family val="2"/>
      </rPr>
      <t>鈉</t>
    </r>
  </si>
  <si>
    <r>
      <rPr>
        <sz val="12"/>
        <color theme="1"/>
        <rFont val="Arial"/>
        <family val="2"/>
      </rPr>
      <t>鉀</t>
    </r>
  </si>
  <si>
    <r>
      <rPr>
        <sz val="10"/>
        <color rgb="FF000000"/>
        <rFont val="Arial"/>
        <family val="2"/>
      </rPr>
      <t>白血球正常</t>
    </r>
  </si>
  <si>
    <r>
      <rPr>
        <sz val="10"/>
        <color rgb="FF000000"/>
        <rFont val="Arial"/>
        <family val="2"/>
      </rPr>
      <t>白血球正常</t>
    </r>
  </si>
  <si>
    <r>
      <rPr>
        <sz val="10"/>
        <color rgb="FF000000"/>
        <rFont val="Arial"/>
        <family val="2"/>
      </rPr>
      <t>白血球正常</t>
    </r>
  </si>
  <si>
    <r>
      <rPr>
        <sz val="10"/>
        <color rgb="FF000000"/>
        <rFont val="Arial"/>
        <family val="2"/>
      </rPr>
      <t>白血球正常</t>
    </r>
  </si>
  <si>
    <t>血素素偏高</t>
  </si>
  <si>
    <r>
      <rPr>
        <sz val="10"/>
        <color rgb="FF000000"/>
        <rFont val="Arial"/>
        <family val="2"/>
      </rPr>
      <t>鉀</t>
    </r>
    <r>
      <rPr>
        <sz val="10"/>
        <color rgb="FF000000"/>
        <rFont val="細明體"/>
        <family val="3"/>
        <charset val="136"/>
      </rPr>
      <t>偏高</t>
    </r>
  </si>
  <si>
    <r>
      <rPr>
        <sz val="10"/>
        <color rgb="FF000000"/>
        <rFont val="Arial"/>
        <family val="2"/>
      </rPr>
      <t>鉀</t>
    </r>
    <r>
      <rPr>
        <sz val="10"/>
        <color rgb="FF000000"/>
        <rFont val="細明體"/>
        <family val="3"/>
        <charset val="136"/>
      </rPr>
      <t>偏高</t>
    </r>
  </si>
  <si>
    <r>
      <rPr>
        <sz val="10"/>
        <color rgb="FF000000"/>
        <rFont val="Arial"/>
        <family val="2"/>
      </rPr>
      <t>鉀</t>
    </r>
    <r>
      <rPr>
        <sz val="10"/>
        <color rgb="FF000000"/>
        <rFont val="細明體"/>
        <family val="3"/>
        <charset val="136"/>
      </rPr>
      <t>偏高</t>
    </r>
  </si>
  <si>
    <r>
      <rPr>
        <sz val="10"/>
        <color rgb="FF000000"/>
        <rFont val="Arial"/>
        <family val="2"/>
      </rPr>
      <t>鉀</t>
    </r>
    <r>
      <rPr>
        <sz val="10"/>
        <color rgb="FF000000"/>
        <rFont val="細明體"/>
        <family val="3"/>
        <charset val="136"/>
      </rPr>
      <t>偏高</t>
    </r>
  </si>
  <si>
    <r>
      <rPr>
        <sz val="10"/>
        <color rgb="FF000000"/>
        <rFont val="Arial"/>
        <family val="2"/>
      </rPr>
      <t>病歷號</t>
    </r>
  </si>
  <si>
    <t>WBC</t>
  </si>
  <si>
    <t>RBC</t>
  </si>
  <si>
    <t>Hb</t>
  </si>
  <si>
    <t>Hct</t>
  </si>
  <si>
    <t>MCV</t>
  </si>
  <si>
    <t>MCH</t>
  </si>
  <si>
    <t>MCHC</t>
  </si>
  <si>
    <t>PLT</t>
  </si>
  <si>
    <t>RDW-CV</t>
  </si>
  <si>
    <t>Neu</t>
  </si>
  <si>
    <t>Mon</t>
  </si>
  <si>
    <t>Lym</t>
  </si>
  <si>
    <t>Eosi</t>
  </si>
  <si>
    <t>Baso</t>
  </si>
  <si>
    <t>AC</t>
  </si>
  <si>
    <t>BUN</t>
  </si>
  <si>
    <t>Creati</t>
  </si>
  <si>
    <t>Uric acid</t>
  </si>
  <si>
    <t>Choles</t>
  </si>
  <si>
    <t>TG</t>
  </si>
  <si>
    <t>Ca</t>
  </si>
  <si>
    <t>P</t>
  </si>
  <si>
    <t>Na</t>
  </si>
  <si>
    <t>K</t>
  </si>
  <si>
    <t>Pro</t>
  </si>
  <si>
    <t>Alb</t>
  </si>
  <si>
    <t>Glo</t>
  </si>
  <si>
    <t>ALK-P</t>
  </si>
  <si>
    <t>Fe</t>
  </si>
  <si>
    <t>UIBC</t>
  </si>
  <si>
    <t>TIBC</t>
  </si>
  <si>
    <t>Fer</t>
  </si>
  <si>
    <r>
      <rPr>
        <sz val="10"/>
        <color rgb="FF000000"/>
        <rFont val="Arial"/>
        <family val="2"/>
      </rPr>
      <t>八月</t>
    </r>
  </si>
  <si>
    <r>
      <rPr>
        <sz val="10"/>
        <color rgb="FF000000"/>
        <rFont val="Arial"/>
        <family val="2"/>
      </rPr>
      <t>九月</t>
    </r>
  </si>
  <si>
    <r>
      <rPr>
        <sz val="10"/>
        <color rgb="FF000000"/>
        <rFont val="Arial"/>
        <family val="2"/>
      </rPr>
      <t>十月</t>
    </r>
  </si>
  <si>
    <r>
      <rPr>
        <sz val="10"/>
        <color rgb="FF000000"/>
        <rFont val="Arial"/>
        <family val="2"/>
      </rPr>
      <t>十二月</t>
    </r>
  </si>
  <si>
    <r>
      <rPr>
        <sz val="10"/>
        <color rgb="FF000000"/>
        <rFont val="Arial"/>
        <family val="2"/>
        <scheme val="minor"/>
      </rPr>
      <t>膽固醇偏高</t>
    </r>
  </si>
  <si>
    <r>
      <rPr>
        <sz val="10"/>
        <color rgb="FF000000"/>
        <rFont val="Arial"/>
        <family val="2"/>
        <charset val="136"/>
        <scheme val="minor"/>
      </rPr>
      <t>膽固醇正常</t>
    </r>
  </si>
  <si>
    <r>
      <rPr>
        <sz val="10"/>
        <color rgb="FF000000"/>
        <rFont val="Arial"/>
        <family val="2"/>
        <charset val="136"/>
        <scheme val="minor"/>
      </rPr>
      <t>膽固醇偏低</t>
    </r>
  </si>
  <si>
    <r>
      <rPr>
        <sz val="10"/>
        <color rgb="FF000000"/>
        <rFont val="Arial"/>
        <family val="2"/>
        <charset val="136"/>
        <scheme val="minor"/>
      </rPr>
      <t>三酸甘油脂偏高</t>
    </r>
    <phoneticPr fontId="11" type="noConversion"/>
  </si>
  <si>
    <r>
      <rPr>
        <sz val="10"/>
        <color rgb="FF000000"/>
        <rFont val="Arial"/>
        <family val="2"/>
        <charset val="136"/>
        <scheme val="minor"/>
      </rPr>
      <t>三酸甘油脂正常</t>
    </r>
    <phoneticPr fontId="11" type="noConversion"/>
  </si>
  <si>
    <r>
      <rPr>
        <sz val="10"/>
        <color rgb="FF000000"/>
        <rFont val="Arial"/>
        <family val="2"/>
        <charset val="136"/>
        <scheme val="minor"/>
      </rPr>
      <t>三酸甘油脂偏低</t>
    </r>
    <phoneticPr fontId="11" type="noConversion"/>
  </si>
  <si>
    <r>
      <rPr>
        <sz val="10"/>
        <color rgb="FF000000"/>
        <rFont val="Arial"/>
        <family val="2"/>
        <scheme val="minor"/>
      </rPr>
      <t>鈣偏高</t>
    </r>
  </si>
  <si>
    <r>
      <rPr>
        <sz val="10"/>
        <color rgb="FF000000"/>
        <rFont val="Arial"/>
        <family val="2"/>
        <charset val="136"/>
        <scheme val="minor"/>
      </rPr>
      <t>鈣正常</t>
    </r>
  </si>
  <si>
    <r>
      <rPr>
        <sz val="10"/>
        <color rgb="FF000000"/>
        <rFont val="Arial"/>
        <family val="2"/>
        <charset val="136"/>
        <scheme val="minor"/>
      </rPr>
      <t>鈣偏低</t>
    </r>
  </si>
  <si>
    <r>
      <rPr>
        <sz val="10"/>
        <color rgb="FF000000"/>
        <rFont val="Arial"/>
        <family val="2"/>
        <scheme val="minor"/>
      </rPr>
      <t>磷偏高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</si>
</sst>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rgb="FF000000"/>
      <name val="MingLiu"/>
      <family val="3"/>
      <charset val="136"/>
    </font>
    <font>
      <sz val="10"/>
      <color theme="1"/>
      <name val="Arial"/>
      <family val="2"/>
    </font>
    <font>
      <sz val="10"/>
      <color rgb="FF000000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0"/>
      <color theme="1"/>
      <name val="Arial"/>
      <family val="2"/>
      <scheme val="minor"/>
    </font>
    <font>
      <sz val="12"/>
      <color theme="1"/>
      <name val="Arial"/>
      <family val="2"/>
    </font>
    <font>
      <sz val="10"/>
      <color theme="1"/>
      <name val="MingLiu"/>
      <family val="3"/>
      <charset val="136"/>
    </font>
    <font>
      <sz val="10"/>
      <color rgb="FFFF0000"/>
      <name val="Arial"/>
      <family val="2"/>
    </font>
    <font>
      <sz val="10"/>
      <color rgb="FF000000"/>
      <name val="細明體"/>
      <family val="3"/>
      <charset val="136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/>
    <xf numFmtId="0" fontId="0" fillId="0" borderId="0" xfId="0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zh-TW" altLang="en-US" b="1" i="0">
                <a:solidFill>
                  <a:srgbClr val="757575"/>
                </a:solidFill>
                <a:latin typeface="+mn-lt"/>
              </a:rPr>
              <a:t>照片分布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黃疸貧血!$M$3:$M$5</c:f>
              <c:strCache>
                <c:ptCount val="3"/>
                <c:pt idx="0">
                  <c:v>照片適合</c:v>
                </c:pt>
                <c:pt idx="1">
                  <c:v>照片不適合</c:v>
                </c:pt>
                <c:pt idx="2">
                  <c:v>無照片</c:v>
                </c:pt>
              </c:strCache>
            </c:strRef>
          </c:cat>
          <c:val>
            <c:numRef>
              <c:f>黃疸貧血!$N$3:$N$5</c:f>
              <c:numCache>
                <c:formatCode>General</c:formatCode>
                <c:ptCount val="3"/>
                <c:pt idx="0">
                  <c:v>28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00-46D2-9804-C91AE1DFF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135997"/>
        <c:axId val="246209402"/>
      </c:barChart>
      <c:catAx>
        <c:axId val="15451359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46209402"/>
        <c:crosses val="autoZero"/>
        <c:auto val="1"/>
        <c:lblAlgn val="ctr"/>
        <c:lblOffset val="100"/>
        <c:noMultiLvlLbl val="1"/>
      </c:catAx>
      <c:valAx>
        <c:axId val="2462094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5451359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zh-TW" altLang="en-US" b="1" i="0">
                <a:solidFill>
                  <a:srgbClr val="757575"/>
                </a:solidFill>
                <a:latin typeface="+mn-lt"/>
              </a:rPr>
              <a:t>年齡分布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0421874999999976E-2"/>
          <c:y val="0.19907407407407407"/>
          <c:w val="0.84556096822966953"/>
          <c:h val="0.69537037037037042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黃疸貧血!$M$7:$M$15</c:f>
              <c:strCache>
                <c:ptCount val="9"/>
                <c:pt idx="0">
                  <c:v>18~19</c:v>
                </c:pt>
                <c:pt idx="1">
                  <c:v>20~29</c:v>
                </c:pt>
                <c:pt idx="2">
                  <c:v>30~39</c:v>
                </c:pt>
                <c:pt idx="3">
                  <c:v>40~49</c:v>
                </c:pt>
                <c:pt idx="4">
                  <c:v>50~59</c:v>
                </c:pt>
                <c:pt idx="5">
                  <c:v>60~69</c:v>
                </c:pt>
                <c:pt idx="6">
                  <c:v>70~79</c:v>
                </c:pt>
                <c:pt idx="7">
                  <c:v>80~89</c:v>
                </c:pt>
                <c:pt idx="8">
                  <c:v>90~99</c:v>
                </c:pt>
              </c:strCache>
            </c:strRef>
          </c:cat>
          <c:val>
            <c:numRef>
              <c:f>黃疸貧血!$N$7:$N$15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7</c:v>
                </c:pt>
                <c:pt idx="4">
                  <c:v>9</c:v>
                </c:pt>
                <c:pt idx="5">
                  <c:v>17</c:v>
                </c:pt>
                <c:pt idx="6">
                  <c:v>14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1-499D-9E1E-D601A602B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764232"/>
        <c:axId val="364342497"/>
      </c:lineChart>
      <c:catAx>
        <c:axId val="1282764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364342497"/>
        <c:crosses val="autoZero"/>
        <c:auto val="1"/>
        <c:lblAlgn val="ctr"/>
        <c:lblOffset val="100"/>
        <c:noMultiLvlLbl val="1"/>
      </c:catAx>
      <c:valAx>
        <c:axId val="3643424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2827642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zh-TW" altLang="en-US" b="1" i="0">
                <a:solidFill>
                  <a:srgbClr val="757575"/>
                </a:solidFill>
                <a:latin typeface="+mn-lt"/>
              </a:rPr>
              <a:t>黃疸分布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ACB-4C89-9CA5-F88C435745E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DACB-4C89-9CA5-F88C435745EA}"/>
              </c:ext>
            </c:extLst>
          </c:dPt>
          <c:dPt>
            <c:idx val="2"/>
            <c:bubble3D val="0"/>
            <c:spPr>
              <a:solidFill>
                <a:srgbClr val="999999"/>
              </a:solidFill>
            </c:spPr>
            <c:extLst>
              <c:ext xmlns:c16="http://schemas.microsoft.com/office/drawing/2014/chart" uri="{C3380CC4-5D6E-409C-BE32-E72D297353CC}">
                <c16:uniqueId val="{00000005-DACB-4C89-9CA5-F88C435745EA}"/>
              </c:ext>
            </c:extLst>
          </c:dPt>
          <c:cat>
            <c:strRef>
              <c:f>黃疸貧血!$M$17:$M$19</c:f>
              <c:strCache>
                <c:ptCount val="3"/>
                <c:pt idx="0">
                  <c:v>黃疸</c:v>
                </c:pt>
                <c:pt idx="1">
                  <c:v>無黃疸</c:v>
                </c:pt>
                <c:pt idx="2">
                  <c:v>無資料</c:v>
                </c:pt>
              </c:strCache>
            </c:strRef>
          </c:cat>
          <c:val>
            <c:numRef>
              <c:f>黃疸貧血!$N$17:$N$19</c:f>
              <c:numCache>
                <c:formatCode>General</c:formatCode>
                <c:ptCount val="3"/>
                <c:pt idx="0">
                  <c:v>1</c:v>
                </c:pt>
                <c:pt idx="1">
                  <c:v>31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CB-4C89-9CA5-F88C4357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2000"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zh-TW" altLang="en-US" b="1" i="0">
                <a:solidFill>
                  <a:srgbClr val="757575"/>
                </a:solidFill>
                <a:latin typeface="+mn-lt"/>
              </a:rPr>
              <a:t>貧血分布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2857142857142858E-2"/>
          <c:y val="0.14045454324869938"/>
          <c:w val="0.93238095238095242"/>
          <c:h val="0.822508419714263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B92-4870-86AD-7E27B9853B1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B92-4870-86AD-7E27B9853B1F}"/>
              </c:ext>
            </c:extLst>
          </c:dPt>
          <c:cat>
            <c:strRef>
              <c:f>黃疸貧血!$M$21:$M$22</c:f>
              <c:strCache>
                <c:ptCount val="2"/>
                <c:pt idx="0">
                  <c:v>貧血</c:v>
                </c:pt>
                <c:pt idx="1">
                  <c:v>無貧血</c:v>
                </c:pt>
              </c:strCache>
            </c:strRef>
          </c:cat>
          <c:val>
            <c:numRef>
              <c:f>黃疸貧血!$N$21:$N$22</c:f>
              <c:numCache>
                <c:formatCode>General</c:formatCode>
                <c:ptCount val="2"/>
                <c:pt idx="0">
                  <c:v>24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2-4870-86AD-7E27B985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2000"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zh-TW" altLang="en-US" b="1" i="0">
                <a:solidFill>
                  <a:srgbClr val="757575"/>
                </a:solidFill>
                <a:latin typeface="+mn-lt"/>
              </a:rPr>
              <a:t>性別分布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7EF-45BC-80CB-EA407DCB40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7EF-45BC-80CB-EA407DCB408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黃疸貧血!$M$25:$M$26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黃疸貧血!$N$25:$N$26</c:f>
              <c:numCache>
                <c:formatCode>General</c:formatCode>
                <c:ptCount val="2"/>
                <c:pt idx="0">
                  <c:v>49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F-45BC-80CB-EA407DCB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2000"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性別分布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CC1-4FB1-A84E-29F073F287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CC1-4FB1-A84E-29F073F287E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'MWPPG(人次分布)'!$BV$4:$BV$5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'MWPPG(人次分布)'!$BW$4:$BW$5</c:f>
              <c:numCache>
                <c:formatCode>General</c:formatCode>
                <c:ptCount val="2"/>
                <c:pt idx="0">
                  <c:v>73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1-4FB1-A84E-29F073F2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年齡分布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'MWPPG(人次分布)'!$BV$7:$BV$15</c:f>
              <c:strCache>
                <c:ptCount val="9"/>
                <c:pt idx="0">
                  <c:v>18~19</c:v>
                </c:pt>
                <c:pt idx="1">
                  <c:v>20~29</c:v>
                </c:pt>
                <c:pt idx="2">
                  <c:v>30~39</c:v>
                </c:pt>
                <c:pt idx="3">
                  <c:v>40~49</c:v>
                </c:pt>
                <c:pt idx="4">
                  <c:v>50~59</c:v>
                </c:pt>
                <c:pt idx="5">
                  <c:v>60~69</c:v>
                </c:pt>
                <c:pt idx="6">
                  <c:v>70~79</c:v>
                </c:pt>
                <c:pt idx="7">
                  <c:v>80~89</c:v>
                </c:pt>
                <c:pt idx="8">
                  <c:v>90~99</c:v>
                </c:pt>
              </c:strCache>
            </c:strRef>
          </c:cat>
          <c:val>
            <c:numRef>
              <c:f>'MWPPG(人次分布)'!$BW$7:$BW$15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14</c:v>
                </c:pt>
                <c:pt idx="4">
                  <c:v>25</c:v>
                </c:pt>
                <c:pt idx="5">
                  <c:v>40</c:v>
                </c:pt>
                <c:pt idx="6">
                  <c:v>20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E-4727-9D33-A42FC6E4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83378"/>
        <c:axId val="1239844443"/>
      </c:lineChart>
      <c:catAx>
        <c:axId val="553833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239844443"/>
        <c:crosses val="autoZero"/>
        <c:auto val="1"/>
        <c:lblAlgn val="ctr"/>
        <c:lblOffset val="100"/>
        <c:noMultiLvlLbl val="1"/>
      </c:catAx>
      <c:valAx>
        <c:axId val="12398444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5538337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白血球計數分布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260-4CA2-BCF5-715E8C8F9E0D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60-4CA2-BCF5-715E8C8F9E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'MWPPG(人次分布)'!$BV$18:$BV$20</c:f>
              <c:strCache>
                <c:ptCount val="3"/>
                <c:pt idx="0">
                  <c:v>白血球偏高</c:v>
                </c:pt>
                <c:pt idx="1">
                  <c:v>白血球正常</c:v>
                </c:pt>
                <c:pt idx="2">
                  <c:v>白血球偏低</c:v>
                </c:pt>
              </c:strCache>
            </c:strRef>
          </c:cat>
          <c:val>
            <c:numRef>
              <c:f>'MWPPG(人次分布)'!$BW$18:$BW$20</c:f>
              <c:numCache>
                <c:formatCode>General</c:formatCode>
                <c:ptCount val="3"/>
                <c:pt idx="0">
                  <c:v>12</c:v>
                </c:pt>
                <c:pt idx="1">
                  <c:v>96</c:v>
                </c:pt>
                <c:pt idx="2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260-4CA2-BCF5-715E8C8F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703472"/>
        <c:axId val="1484437169"/>
      </c:barChart>
      <c:catAx>
        <c:axId val="78570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84437169"/>
        <c:crosses val="autoZero"/>
        <c:auto val="1"/>
        <c:lblAlgn val="ctr"/>
        <c:lblOffset val="100"/>
        <c:noMultiLvlLbl val="1"/>
      </c:catAx>
      <c:valAx>
        <c:axId val="14844371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78570347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紅血球計數分布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3FC-4111-B817-CA95992C92B9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3FC-4111-B817-CA95992C92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'MWPPG(人次分布)'!$BV$22:$BV$24</c:f>
              <c:strCache>
                <c:ptCount val="3"/>
                <c:pt idx="0">
                  <c:v>紅血球偏高</c:v>
                </c:pt>
                <c:pt idx="1">
                  <c:v>紅血球正常</c:v>
                </c:pt>
                <c:pt idx="2">
                  <c:v>紅血球偏低</c:v>
                </c:pt>
              </c:strCache>
            </c:strRef>
          </c:cat>
          <c:val>
            <c:numRef>
              <c:f>'MWPPG(人次分布)'!$BW$22:$BW$24</c:f>
              <c:numCache>
                <c:formatCode>General</c:formatCode>
                <c:ptCount val="3"/>
                <c:pt idx="0">
                  <c:v>1</c:v>
                </c:pt>
                <c:pt idx="1">
                  <c:v>63</c:v>
                </c:pt>
                <c:pt idx="2">
                  <c:v>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3FC-4111-B817-CA95992C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882989"/>
        <c:axId val="1272256156"/>
      </c:barChart>
      <c:catAx>
        <c:axId val="544882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272256156"/>
        <c:crosses val="autoZero"/>
        <c:auto val="1"/>
        <c:lblAlgn val="ctr"/>
        <c:lblOffset val="100"/>
        <c:noMultiLvlLbl val="1"/>
      </c:catAx>
      <c:valAx>
        <c:axId val="12722561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5448829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血色素分布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E6-4CDE-851B-60A7FC6B19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'MWPPG(人次分布)'!$BV$26:$BV$28</c:f>
              <c:strCache>
                <c:ptCount val="3"/>
                <c:pt idx="0">
                  <c:v>血色素偏高</c:v>
                </c:pt>
                <c:pt idx="1">
                  <c:v>血色素正常</c:v>
                </c:pt>
                <c:pt idx="2">
                  <c:v>血色素偏低</c:v>
                </c:pt>
              </c:strCache>
            </c:strRef>
          </c:cat>
          <c:val>
            <c:numRef>
              <c:f>'MWPPG(人次分布)'!$BW$26:$BW$28</c:f>
              <c:numCache>
                <c:formatCode>General</c:formatCode>
                <c:ptCount val="3"/>
                <c:pt idx="0">
                  <c:v>0</c:v>
                </c:pt>
                <c:pt idx="1">
                  <c:v>26</c:v>
                </c:pt>
                <c:pt idx="2">
                  <c:v>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7E6-4CDE-851B-60A7FC6B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536358"/>
        <c:axId val="1811896545"/>
      </c:barChart>
      <c:catAx>
        <c:axId val="14145363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811896545"/>
        <c:crosses val="autoZero"/>
        <c:auto val="1"/>
        <c:lblAlgn val="ctr"/>
        <c:lblOffset val="100"/>
        <c:noMultiLvlLbl val="1"/>
      </c:catAx>
      <c:valAx>
        <c:axId val="18118965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1453635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血比容分布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60-46B0-B61B-B000486F7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'MWPPG(人次分布)'!$BV$30:$BV$32</c:f>
              <c:strCache>
                <c:ptCount val="3"/>
                <c:pt idx="0">
                  <c:v>血比容偏高</c:v>
                </c:pt>
                <c:pt idx="1">
                  <c:v>血比容正常</c:v>
                </c:pt>
                <c:pt idx="2">
                  <c:v>血比容偏低</c:v>
                </c:pt>
              </c:strCache>
            </c:strRef>
          </c:cat>
          <c:val>
            <c:numRef>
              <c:f>'MWPPG(人次分布)'!$BW$30:$BW$32</c:f>
              <c:numCache>
                <c:formatCode>General</c:formatCode>
                <c:ptCount val="3"/>
                <c:pt idx="0">
                  <c:v>0</c:v>
                </c:pt>
                <c:pt idx="1">
                  <c:v>48</c:v>
                </c:pt>
                <c:pt idx="2">
                  <c:v>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560-46B0-B61B-B000486F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823907"/>
        <c:axId val="1478346584"/>
      </c:barChart>
      <c:catAx>
        <c:axId val="7948239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78346584"/>
        <c:crosses val="autoZero"/>
        <c:auto val="1"/>
        <c:lblAlgn val="ctr"/>
        <c:lblOffset val="100"/>
        <c:noMultiLvlLbl val="1"/>
      </c:catAx>
      <c:valAx>
        <c:axId val="14783465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7948239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飯前血糖分布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14-443B-84C8-D8ACAF369864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314-443B-84C8-D8ACAF3698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'MWPPG(人次分布)'!$BV$34:$BV$36</c:f>
              <c:strCache>
                <c:ptCount val="3"/>
                <c:pt idx="0">
                  <c:v>血糖偏高</c:v>
                </c:pt>
                <c:pt idx="1">
                  <c:v>血糖正常</c:v>
                </c:pt>
                <c:pt idx="2">
                  <c:v>血糖偏低</c:v>
                </c:pt>
              </c:strCache>
            </c:strRef>
          </c:cat>
          <c:val>
            <c:numRef>
              <c:f>'MWPPG(人次分布)'!$BW$34:$BW$36</c:f>
              <c:numCache>
                <c:formatCode>General</c:formatCode>
                <c:ptCount val="3"/>
                <c:pt idx="0">
                  <c:v>87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314-443B-84C8-D8ACAF36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177584"/>
        <c:axId val="973728318"/>
      </c:barChart>
      <c:catAx>
        <c:axId val="125017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973728318"/>
        <c:crosses val="autoZero"/>
        <c:auto val="1"/>
        <c:lblAlgn val="ctr"/>
        <c:lblOffset val="100"/>
        <c:noMultiLvlLbl val="1"/>
      </c:catAx>
      <c:valAx>
        <c:axId val="9737283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25017758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血液尿素氮分布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2D-401F-9850-C212492952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'MWPPG(人次分布)'!$BV$38:$BV$40</c:f>
              <c:strCache>
                <c:ptCount val="3"/>
                <c:pt idx="0">
                  <c:v>血液尿素氮偏高</c:v>
                </c:pt>
                <c:pt idx="1">
                  <c:v>血液尿素氮正常</c:v>
                </c:pt>
                <c:pt idx="2">
                  <c:v>血液尿素氮偏低</c:v>
                </c:pt>
              </c:strCache>
            </c:strRef>
          </c:cat>
          <c:val>
            <c:numRef>
              <c:f>'MWPPG(人次分布)'!$BW$38:$BW$40</c:f>
              <c:numCache>
                <c:formatCode>General</c:formatCode>
                <c:ptCount val="3"/>
                <c:pt idx="0">
                  <c:v>79</c:v>
                </c:pt>
                <c:pt idx="1">
                  <c:v>32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62D-401F-9850-C2124929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97269"/>
        <c:axId val="397308369"/>
      </c:barChart>
      <c:catAx>
        <c:axId val="4829972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397308369"/>
        <c:crosses val="autoZero"/>
        <c:auto val="1"/>
        <c:lblAlgn val="ctr"/>
        <c:lblOffset val="100"/>
        <c:noMultiLvlLbl val="1"/>
      </c:catAx>
      <c:valAx>
        <c:axId val="3973083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4829972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肌酸酐分布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D9-41A9-9EE4-89489F42862B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6D9-41A9-9EE4-89489F4286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'MWPPG(人次分布)'!$BV$42:$BV$44</c:f>
              <c:strCache>
                <c:ptCount val="3"/>
                <c:pt idx="0">
                  <c:v>肌酸酐偏高</c:v>
                </c:pt>
                <c:pt idx="1">
                  <c:v>肌酸酐正常</c:v>
                </c:pt>
                <c:pt idx="2">
                  <c:v>肌酸酐偏低</c:v>
                </c:pt>
              </c:strCache>
            </c:strRef>
          </c:cat>
          <c:val>
            <c:numRef>
              <c:f>'MWPPG(人次分布)'!$BW$42:$BW$44</c:f>
              <c:numCache>
                <c:formatCode>General</c:formatCode>
                <c:ptCount val="3"/>
                <c:pt idx="0">
                  <c:v>77</c:v>
                </c:pt>
                <c:pt idx="1">
                  <c:v>28</c:v>
                </c:pt>
                <c:pt idx="2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6D9-41A9-9EE4-89489F428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32015"/>
        <c:axId val="743439184"/>
      </c:barChart>
      <c:catAx>
        <c:axId val="51793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743439184"/>
        <c:crosses val="autoZero"/>
        <c:auto val="1"/>
        <c:lblAlgn val="ctr"/>
        <c:lblOffset val="100"/>
        <c:noMultiLvlLbl val="1"/>
      </c:catAx>
      <c:valAx>
        <c:axId val="7434391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51793201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鈉分布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3D-4314-8BF0-CF4BB788565B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3D-4314-8BF0-CF4BB7885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'MWPPG(人次分布)'!$BV$50:$BV$52</c:f>
              <c:strCache>
                <c:ptCount val="3"/>
                <c:pt idx="0">
                  <c:v>鈉偏高</c:v>
                </c:pt>
                <c:pt idx="1">
                  <c:v>鈉正常</c:v>
                </c:pt>
                <c:pt idx="2">
                  <c:v>鈉偏低</c:v>
                </c:pt>
              </c:strCache>
            </c:strRef>
          </c:cat>
          <c:val>
            <c:numRef>
              <c:f>'MWPPG(人次分布)'!$BW$50:$BW$52</c:f>
              <c:numCache>
                <c:formatCode>General</c:formatCode>
                <c:ptCount val="3"/>
                <c:pt idx="0">
                  <c:v>2</c:v>
                </c:pt>
                <c:pt idx="1">
                  <c:v>82</c:v>
                </c:pt>
                <c:pt idx="2">
                  <c:v>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C3D-4314-8BF0-CF4BB788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399305"/>
        <c:axId val="1201002684"/>
      </c:barChart>
      <c:catAx>
        <c:axId val="10343993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201002684"/>
        <c:crosses val="autoZero"/>
        <c:auto val="1"/>
        <c:lblAlgn val="ctr"/>
        <c:lblOffset val="100"/>
        <c:noMultiLvlLbl val="1"/>
      </c:catAx>
      <c:valAx>
        <c:axId val="12010026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3439930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鉀分布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13-4576-822A-05E857E72FD1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13-4576-822A-05E857E72F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'MWPPG(人次分布)'!$BV$54:$BV$56</c:f>
              <c:strCache>
                <c:ptCount val="3"/>
                <c:pt idx="0">
                  <c:v>鉀偏高</c:v>
                </c:pt>
                <c:pt idx="1">
                  <c:v>鉀正常</c:v>
                </c:pt>
                <c:pt idx="2">
                  <c:v>鉀偏低</c:v>
                </c:pt>
              </c:strCache>
            </c:strRef>
          </c:cat>
          <c:val>
            <c:numRef>
              <c:f>'MWPPG(人次分布)'!$BW$54:$BW$56</c:f>
              <c:numCache>
                <c:formatCode>General</c:formatCode>
                <c:ptCount val="3"/>
                <c:pt idx="0">
                  <c:v>13</c:v>
                </c:pt>
                <c:pt idx="1">
                  <c:v>97</c:v>
                </c:pt>
                <c:pt idx="2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513-4576-822A-05E857E72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77767"/>
        <c:axId val="2090862039"/>
      </c:barChart>
      <c:catAx>
        <c:axId val="191577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090862039"/>
        <c:crosses val="autoZero"/>
        <c:auto val="1"/>
        <c:lblAlgn val="ctr"/>
        <c:lblOffset val="100"/>
        <c:noMultiLvlLbl val="1"/>
      </c:catAx>
      <c:valAx>
        <c:axId val="20908620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157776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GPT</a:t>
            </a: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C1-4D2E-81F5-E7DF0B411CBD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AC1-4D2E-81F5-E7DF0B411C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'MWPPG(人次分布)'!$BV$46:$BV$48</c:f>
              <c:strCache>
                <c:ptCount val="3"/>
                <c:pt idx="0">
                  <c:v>GPT偏高</c:v>
                </c:pt>
                <c:pt idx="1">
                  <c:v>GPT正常</c:v>
                </c:pt>
                <c:pt idx="2">
                  <c:v>GPT偏低</c:v>
                </c:pt>
              </c:strCache>
            </c:strRef>
          </c:cat>
          <c:val>
            <c:numRef>
              <c:f>'MWPPG(人次分布)'!$BW$46:$BW$48</c:f>
              <c:numCache>
                <c:formatCode>General</c:formatCode>
                <c:ptCount val="3"/>
                <c:pt idx="0">
                  <c:v>5</c:v>
                </c:pt>
                <c:pt idx="1">
                  <c:v>100</c:v>
                </c:pt>
                <c:pt idx="2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AC1-4D2E-81F5-E7DF0B411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85915"/>
        <c:axId val="857514499"/>
      </c:barChart>
      <c:catAx>
        <c:axId val="6404859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857514499"/>
        <c:crosses val="autoZero"/>
        <c:auto val="1"/>
        <c:lblAlgn val="ctr"/>
        <c:lblOffset val="100"/>
        <c:noMultiLvlLbl val="1"/>
      </c:catAx>
      <c:valAx>
        <c:axId val="8575144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64048591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GOT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54-487E-9C03-5165C247CAC8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354-487E-9C03-5165C247CA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'MWPPG(人次分布)'!$BV$58:$BV$60</c:f>
              <c:strCache>
                <c:ptCount val="3"/>
                <c:pt idx="0">
                  <c:v>GOT偏高</c:v>
                </c:pt>
                <c:pt idx="1">
                  <c:v>GOT正常</c:v>
                </c:pt>
                <c:pt idx="2">
                  <c:v>GOT偏低</c:v>
                </c:pt>
              </c:strCache>
            </c:strRef>
          </c:cat>
          <c:val>
            <c:numRef>
              <c:f>'MWPPG(人次分布)'!$BW$58:$BW$60</c:f>
              <c:numCache>
                <c:formatCode>General</c:formatCode>
                <c:ptCount val="3"/>
                <c:pt idx="0">
                  <c:v>5</c:v>
                </c:pt>
                <c:pt idx="1">
                  <c:v>79</c:v>
                </c:pt>
                <c:pt idx="2">
                  <c:v>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354-487E-9C03-5165C247C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617275"/>
        <c:axId val="40918880"/>
      </c:barChart>
      <c:catAx>
        <c:axId val="13896172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40918880"/>
        <c:crosses val="autoZero"/>
        <c:auto val="1"/>
        <c:lblAlgn val="ctr"/>
        <c:lblOffset val="100"/>
        <c:noMultiLvlLbl val="1"/>
      </c:catAx>
      <c:valAx>
        <c:axId val="409188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3896172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平均血球容積</a:t>
            </a:r>
          </a:p>
        </c:rich>
      </c:tx>
      <c:layout>
        <c:manualLayout>
          <c:xMode val="edge"/>
          <c:yMode val="edge"/>
          <c:x val="0.33991915244171123"/>
          <c:y val="6.1539496175077757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DF7-479A-9576-3E613464B5BF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DF7-479A-9576-3E613464B5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'MWPPG(人次分布)'!$BV$62:$BV$64</c:f>
              <c:strCache>
                <c:ptCount val="3"/>
                <c:pt idx="0">
                  <c:v>平均血球容積偏高</c:v>
                </c:pt>
                <c:pt idx="1">
                  <c:v>平均血球容積正常</c:v>
                </c:pt>
                <c:pt idx="2">
                  <c:v>平均血球容積偏低</c:v>
                </c:pt>
              </c:strCache>
            </c:strRef>
          </c:cat>
          <c:val>
            <c:numRef>
              <c:f>'MWPPG(人次分布)'!$BW$62:$BW$64</c:f>
              <c:numCache>
                <c:formatCode>General</c:formatCode>
                <c:ptCount val="3"/>
                <c:pt idx="0">
                  <c:v>5</c:v>
                </c:pt>
                <c:pt idx="1">
                  <c:v>97</c:v>
                </c:pt>
                <c:pt idx="2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DF7-479A-9576-3E613464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4948"/>
        <c:axId val="922002589"/>
      </c:barChart>
      <c:catAx>
        <c:axId val="456049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922002589"/>
        <c:crosses val="autoZero"/>
        <c:auto val="1"/>
        <c:lblAlgn val="ctr"/>
        <c:lblOffset val="100"/>
        <c:noMultiLvlLbl val="1"/>
      </c:catAx>
      <c:valAx>
        <c:axId val="9220025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456049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平均血紅素量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47-4C5A-A638-52F6E2C2FCCD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47-4C5A-A638-52F6E2C2FC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'MWPPG(人次分布)'!$BV$66:$BV$68</c:f>
              <c:strCache>
                <c:ptCount val="3"/>
                <c:pt idx="0">
                  <c:v>平均血紅素量偏高</c:v>
                </c:pt>
                <c:pt idx="1">
                  <c:v>平均血紅素量正常</c:v>
                </c:pt>
                <c:pt idx="2">
                  <c:v>平均血紅素量偏低</c:v>
                </c:pt>
              </c:strCache>
            </c:strRef>
          </c:cat>
          <c:val>
            <c:numRef>
              <c:f>'MWPPG(人次分布)'!$BW$66:$BW$68</c:f>
              <c:numCache>
                <c:formatCode>General</c:formatCode>
                <c:ptCount val="3"/>
                <c:pt idx="0">
                  <c:v>17</c:v>
                </c:pt>
                <c:pt idx="1">
                  <c:v>86</c:v>
                </c:pt>
                <c:pt idx="2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547-4C5A-A638-52F6E2C2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595381"/>
        <c:axId val="1666742176"/>
      </c:barChart>
      <c:catAx>
        <c:axId val="1024595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666742176"/>
        <c:crosses val="autoZero"/>
        <c:auto val="1"/>
        <c:lblAlgn val="ctr"/>
        <c:lblOffset val="100"/>
        <c:noMultiLvlLbl val="1"/>
      </c:catAx>
      <c:valAx>
        <c:axId val="1666742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245953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平均血紅素濃度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8B-42C2-ACBF-891B7D2F8DB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8B-42C2-ACBF-891B7D2F8D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'MWPPG(人次分布)'!$BV$70:$BV$72</c:f>
              <c:strCache>
                <c:ptCount val="3"/>
                <c:pt idx="0">
                  <c:v>平均血紅素濃度偏高</c:v>
                </c:pt>
                <c:pt idx="1">
                  <c:v>平均血紅素濃度正常</c:v>
                </c:pt>
                <c:pt idx="2">
                  <c:v>平均血紅素濃度偏低</c:v>
                </c:pt>
              </c:strCache>
            </c:strRef>
          </c:cat>
          <c:val>
            <c:numRef>
              <c:f>'MWPPG(人次分布)'!$BW$70:$BW$72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D8B-42C2-ACBF-891B7D2F8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0529"/>
        <c:axId val="758093213"/>
      </c:barChart>
      <c:catAx>
        <c:axId val="385805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758093213"/>
        <c:crosses val="autoZero"/>
        <c:auto val="1"/>
        <c:lblAlgn val="ctr"/>
        <c:lblOffset val="100"/>
        <c:noMultiLvlLbl val="1"/>
      </c:catAx>
      <c:valAx>
        <c:axId val="7580932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385805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血小板計數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DE-4322-9BC1-F952E3E0D79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4DE-4322-9BC1-F952E3E0D7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'MWPPG(人次分布)'!$BV$74:$BV$76</c:f>
              <c:strCache>
                <c:ptCount val="3"/>
                <c:pt idx="0">
                  <c:v>血小板計數偏高</c:v>
                </c:pt>
                <c:pt idx="1">
                  <c:v>血小板計數正常</c:v>
                </c:pt>
                <c:pt idx="2">
                  <c:v>血小板計數偏低</c:v>
                </c:pt>
              </c:strCache>
            </c:strRef>
          </c:cat>
          <c:val>
            <c:numRef>
              <c:f>'MWPPG(人次分布)'!$BW$74:$BW$76</c:f>
              <c:numCache>
                <c:formatCode>General</c:formatCode>
                <c:ptCount val="3"/>
                <c:pt idx="0">
                  <c:v>3</c:v>
                </c:pt>
                <c:pt idx="1">
                  <c:v>81</c:v>
                </c:pt>
                <c:pt idx="2">
                  <c:v>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4DE-4322-9BC1-F952E3E0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130338"/>
        <c:axId val="301275678"/>
      </c:barChart>
      <c:catAx>
        <c:axId val="17261303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301275678"/>
        <c:crosses val="autoZero"/>
        <c:auto val="1"/>
        <c:lblAlgn val="ctr"/>
        <c:lblOffset val="100"/>
        <c:noMultiLvlLbl val="1"/>
      </c:catAx>
      <c:valAx>
        <c:axId val="3012756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7261303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紅血球分布寬度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B78-4D88-8963-AA03A5509C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'MWPPG(人次分布)'!$BV$78:$BV$80</c:f>
              <c:strCache>
                <c:ptCount val="3"/>
                <c:pt idx="0">
                  <c:v>紅血球分布寬度偏高</c:v>
                </c:pt>
                <c:pt idx="1">
                  <c:v>紅血球分布寬度正常</c:v>
                </c:pt>
                <c:pt idx="2">
                  <c:v>紅血球分布寬度偏低</c:v>
                </c:pt>
              </c:strCache>
            </c:strRef>
          </c:cat>
          <c:val>
            <c:numRef>
              <c:f>'MWPPG(人次分布)'!$BW$78:$BW$80</c:f>
              <c:numCache>
                <c:formatCode>General</c:formatCode>
                <c:ptCount val="3"/>
                <c:pt idx="0">
                  <c:v>17</c:v>
                </c:pt>
                <c:pt idx="1">
                  <c:v>95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B78-4D88-8963-AA03A550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226665"/>
        <c:axId val="1727103133"/>
      </c:barChart>
      <c:catAx>
        <c:axId val="11572266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 i="0">
                    <a:solidFill>
                      <a:srgbClr val="000000"/>
                    </a:solidFill>
                    <a:latin typeface="+mn-lt"/>
                  </a:rPr>
                  <a:t>鐵蛋白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727103133"/>
        <c:crosses val="autoZero"/>
        <c:auto val="1"/>
        <c:lblAlgn val="ctr"/>
        <c:lblOffset val="100"/>
        <c:noMultiLvlLbl val="1"/>
      </c:catAx>
      <c:valAx>
        <c:axId val="17271031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 i="0">
                    <a:solidFill>
                      <a:srgbClr val="000000"/>
                    </a:solidFill>
                    <a:latin typeface="+mn-lt"/>
                  </a:rPr>
                  <a:t>鐵蛋白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1572266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嗜中性白血球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D84-4168-8F81-0D81EA12C74E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84-4168-8F81-0D81EA12C7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'MWPPG(人次分布)'!$BV$82:$BV$84</c:f>
              <c:strCache>
                <c:ptCount val="3"/>
                <c:pt idx="0">
                  <c:v>嗜中性白血球偏高</c:v>
                </c:pt>
                <c:pt idx="1">
                  <c:v>嗜中性白血球正常</c:v>
                </c:pt>
                <c:pt idx="2">
                  <c:v>嗜中性白血球偏低</c:v>
                </c:pt>
              </c:strCache>
            </c:strRef>
          </c:cat>
          <c:val>
            <c:numRef>
              <c:f>'MWPPG(人次分布)'!$BW$82:$BW$84</c:f>
              <c:numCache>
                <c:formatCode>General</c:formatCode>
                <c:ptCount val="3"/>
                <c:pt idx="0">
                  <c:v>3</c:v>
                </c:pt>
                <c:pt idx="1">
                  <c:v>68</c:v>
                </c:pt>
                <c:pt idx="2">
                  <c:v>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D84-4168-8F81-0D81EA12C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803268"/>
        <c:axId val="1979348984"/>
      </c:barChart>
      <c:catAx>
        <c:axId val="17368032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79348984"/>
        <c:crosses val="autoZero"/>
        <c:auto val="1"/>
        <c:lblAlgn val="ctr"/>
        <c:lblOffset val="100"/>
        <c:noMultiLvlLbl val="1"/>
      </c:catAx>
      <c:valAx>
        <c:axId val="19793489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7368032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淋巴球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1D-413C-91CA-403BF433008B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1D-413C-91CA-403BF4330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'MWPPG(人次分布)'!$BV$86:$BV$88</c:f>
              <c:strCache>
                <c:ptCount val="3"/>
                <c:pt idx="0">
                  <c:v>淋巴球偏高</c:v>
                </c:pt>
                <c:pt idx="1">
                  <c:v>淋巴球正常</c:v>
                </c:pt>
                <c:pt idx="2">
                  <c:v>淋巴球偏低</c:v>
                </c:pt>
              </c:strCache>
            </c:strRef>
          </c:cat>
          <c:val>
            <c:numRef>
              <c:f>'MWPPG(人次分布)'!$BW$86:$BW$88</c:f>
              <c:numCache>
                <c:formatCode>General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61D-413C-91CA-403BF433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14946"/>
        <c:axId val="481799067"/>
      </c:barChart>
      <c:catAx>
        <c:axId val="9249149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481799067"/>
        <c:crosses val="autoZero"/>
        <c:auto val="1"/>
        <c:lblAlgn val="ctr"/>
        <c:lblOffset val="100"/>
        <c:noMultiLvlLbl val="1"/>
      </c:catAx>
      <c:valAx>
        <c:axId val="4817990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9249149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單核球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B7-430E-9A58-72CE5C6C4D69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B7-430E-9A58-72CE5C6C4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'MWPPG(人次分布)'!$BV$90:$BV$92</c:f>
              <c:strCache>
                <c:ptCount val="3"/>
                <c:pt idx="0">
                  <c:v>單核球偏高</c:v>
                </c:pt>
                <c:pt idx="1">
                  <c:v>單核球正常</c:v>
                </c:pt>
                <c:pt idx="2">
                  <c:v>單核球偏低</c:v>
                </c:pt>
              </c:strCache>
            </c:strRef>
          </c:cat>
          <c:val>
            <c:numRef>
              <c:f>'MWPPG(人次分布)'!$BW$90:$BW$92</c:f>
              <c:numCache>
                <c:formatCode>General</c:formatCode>
                <c:ptCount val="3"/>
                <c:pt idx="0">
                  <c:v>8</c:v>
                </c:pt>
                <c:pt idx="1">
                  <c:v>74</c:v>
                </c:pt>
                <c:pt idx="2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3B7-430E-9A58-72CE5C6C4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488006"/>
        <c:axId val="1544177549"/>
      </c:barChart>
      <c:catAx>
        <c:axId val="487488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544177549"/>
        <c:crosses val="autoZero"/>
        <c:auto val="1"/>
        <c:lblAlgn val="ctr"/>
        <c:lblOffset val="100"/>
        <c:noMultiLvlLbl val="1"/>
      </c:catAx>
      <c:valAx>
        <c:axId val="15441775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4874880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嗜酸性白血球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FE-4B4A-B0EE-7DFA2B09B324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FE-4B4A-B0EE-7DFA2B09B3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'MWPPG(人次分布)'!$BV$94:$BV$96</c:f>
              <c:strCache>
                <c:ptCount val="3"/>
                <c:pt idx="0">
                  <c:v>嗜酸性白血球偏高</c:v>
                </c:pt>
                <c:pt idx="1">
                  <c:v>嗜酸性白血球正常</c:v>
                </c:pt>
                <c:pt idx="2">
                  <c:v>嗜酸性白血球偏低</c:v>
                </c:pt>
              </c:strCache>
            </c:strRef>
          </c:cat>
          <c:val>
            <c:numRef>
              <c:f>'MWPPG(人次分布)'!$BW$94:$BW$96</c:f>
              <c:numCache>
                <c:formatCode>General</c:formatCode>
                <c:ptCount val="3"/>
                <c:pt idx="0">
                  <c:v>17</c:v>
                </c:pt>
                <c:pt idx="1">
                  <c:v>77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BFE-4B4A-B0EE-7DFA2B09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34454"/>
        <c:axId val="1068828497"/>
      </c:barChart>
      <c:catAx>
        <c:axId val="137734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68828497"/>
        <c:crosses val="autoZero"/>
        <c:auto val="1"/>
        <c:lblAlgn val="ctr"/>
        <c:lblOffset val="100"/>
        <c:noMultiLvlLbl val="1"/>
      </c:catAx>
      <c:valAx>
        <c:axId val="10688284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377344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嗜鹼性白血球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32-40BB-995F-8937CAC25C06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32-40BB-995F-8937CAC25C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'MWPPG(人次分布)'!$BV$98:$BV$100</c:f>
              <c:strCache>
                <c:ptCount val="3"/>
                <c:pt idx="0">
                  <c:v>嗜鹼性白血球偏高</c:v>
                </c:pt>
                <c:pt idx="1">
                  <c:v>嗜鹼性白血球正常</c:v>
                </c:pt>
                <c:pt idx="2">
                  <c:v>嗜鹼性白血球偏低</c:v>
                </c:pt>
              </c:strCache>
            </c:strRef>
          </c:cat>
          <c:val>
            <c:numRef>
              <c:f>'MWPPG(人次分布)'!$BW$98:$BW$100</c:f>
              <c:numCache>
                <c:formatCode>General</c:formatCode>
                <c:ptCount val="3"/>
                <c:pt idx="0">
                  <c:v>0</c:v>
                </c:pt>
                <c:pt idx="1">
                  <c:v>108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F32-40BB-995F-8937CAC2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782041"/>
        <c:axId val="1467999875"/>
      </c:barChart>
      <c:catAx>
        <c:axId val="13707820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67999875"/>
        <c:crosses val="autoZero"/>
        <c:auto val="1"/>
        <c:lblAlgn val="ctr"/>
        <c:lblOffset val="100"/>
        <c:noMultiLvlLbl val="1"/>
      </c:catAx>
      <c:valAx>
        <c:axId val="1467999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3707820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尿酸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D7B-4597-B583-0FC789496A2B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D7B-4597-B583-0FC789496A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'MWPPG(人次分布)'!$BV$102:$BV$104</c:f>
              <c:strCache>
                <c:ptCount val="3"/>
                <c:pt idx="0">
                  <c:v>尿酸偏高</c:v>
                </c:pt>
                <c:pt idx="1">
                  <c:v>尿酸正常</c:v>
                </c:pt>
                <c:pt idx="2">
                  <c:v>尿酸偏低</c:v>
                </c:pt>
              </c:strCache>
            </c:strRef>
          </c:cat>
          <c:val>
            <c:numRef>
              <c:f>'MWPPG(人次分布)'!$BW$102:$BW$104</c:f>
              <c:numCache>
                <c:formatCode>General</c:formatCode>
                <c:ptCount val="3"/>
                <c:pt idx="0">
                  <c:v>17</c:v>
                </c:pt>
                <c:pt idx="1">
                  <c:v>60</c:v>
                </c:pt>
                <c:pt idx="2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D7B-4597-B583-0FC78949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069616"/>
        <c:axId val="1988356160"/>
      </c:barChart>
      <c:catAx>
        <c:axId val="213806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88356160"/>
        <c:crosses val="autoZero"/>
        <c:auto val="1"/>
        <c:lblAlgn val="ctr"/>
        <c:lblOffset val="100"/>
        <c:noMultiLvlLbl val="1"/>
      </c:catAx>
      <c:valAx>
        <c:axId val="19883561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1380696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膽固醇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5B8-4E16-BE02-80F4C9AFFA99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5B8-4E16-BE02-80F4C9AFFA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'MWPPG(人次分布)'!$BV$106:$BV$108</c:f>
              <c:strCache>
                <c:ptCount val="3"/>
                <c:pt idx="0">
                  <c:v>膽固醇偏高</c:v>
                </c:pt>
                <c:pt idx="1">
                  <c:v>膽固醇正常</c:v>
                </c:pt>
                <c:pt idx="2">
                  <c:v>膽固醇偏低</c:v>
                </c:pt>
              </c:strCache>
            </c:strRef>
          </c:cat>
          <c:val>
            <c:numRef>
              <c:f>'MWPPG(人次分布)'!$BW$106:$BW$108</c:f>
              <c:numCache>
                <c:formatCode>General</c:formatCode>
                <c:ptCount val="3"/>
                <c:pt idx="0">
                  <c:v>18</c:v>
                </c:pt>
                <c:pt idx="1">
                  <c:v>68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5B8-4E16-BE02-80F4C9AF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782176"/>
        <c:axId val="763732007"/>
      </c:barChart>
      <c:catAx>
        <c:axId val="20197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763732007"/>
        <c:crosses val="autoZero"/>
        <c:auto val="1"/>
        <c:lblAlgn val="ctr"/>
        <c:lblOffset val="100"/>
        <c:noMultiLvlLbl val="1"/>
      </c:catAx>
      <c:valAx>
        <c:axId val="7637320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0197821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zh-TW" altLang="en-US" b="0" i="0">
                <a:solidFill>
                  <a:srgbClr val="757575"/>
                </a:solidFill>
                <a:latin typeface="+mn-lt"/>
              </a:rPr>
              <a:t>三酸甘油酯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3E2-44C3-909C-394EF8EDB1A8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3E2-44C3-909C-394EF8EDB1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'MWPPG(人次分布)'!$BV$110:$BV$112</c:f>
              <c:strCache>
                <c:ptCount val="3"/>
                <c:pt idx="0">
                  <c:v>三酸甘油脂偏高</c:v>
                </c:pt>
                <c:pt idx="1">
                  <c:v>三酸甘油脂正常</c:v>
                </c:pt>
                <c:pt idx="2">
                  <c:v>三酸甘油脂偏低</c:v>
                </c:pt>
              </c:strCache>
            </c:strRef>
          </c:cat>
          <c:val>
            <c:numRef>
              <c:f>'MWPPG(人次分布)'!$BW$110:$BW$112</c:f>
              <c:numCache>
                <c:formatCode>General</c:formatCode>
                <c:ptCount val="3"/>
                <c:pt idx="0">
                  <c:v>30</c:v>
                </c:pt>
                <c:pt idx="1">
                  <c:v>56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3E2-44C3-909C-394EF8ED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55717"/>
        <c:axId val="1853331849"/>
      </c:barChart>
      <c:catAx>
        <c:axId val="273055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853331849"/>
        <c:crosses val="autoZero"/>
        <c:auto val="1"/>
        <c:lblAlgn val="ctr"/>
        <c:lblOffset val="100"/>
        <c:noMultiLvlLbl val="1"/>
      </c:catAx>
      <c:valAx>
        <c:axId val="18533318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730557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CF8-42CF-963C-2B2ABC141F1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CF8-42CF-963C-2B2ABC141F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'MWPPG(人次分布)'!$BV$114:$BV$116</c:f>
              <c:strCache>
                <c:ptCount val="3"/>
                <c:pt idx="0">
                  <c:v>鈣偏高</c:v>
                </c:pt>
                <c:pt idx="1">
                  <c:v>鈣正常</c:v>
                </c:pt>
                <c:pt idx="2">
                  <c:v>鈣偏低</c:v>
                </c:pt>
              </c:strCache>
            </c:strRef>
          </c:cat>
          <c:val>
            <c:numRef>
              <c:f>'MWPPG(人次分布)'!$BW$114:$BW$116</c:f>
              <c:numCache>
                <c:formatCode>General</c:formatCode>
                <c:ptCount val="3"/>
                <c:pt idx="0">
                  <c:v>6</c:v>
                </c:pt>
                <c:pt idx="1">
                  <c:v>82</c:v>
                </c:pt>
                <c:pt idx="2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CF8-42CF-963C-2B2ABC141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750588"/>
        <c:axId val="847337756"/>
      </c:barChart>
      <c:catAx>
        <c:axId val="20357505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847337756"/>
        <c:crosses val="autoZero"/>
        <c:auto val="1"/>
        <c:lblAlgn val="ctr"/>
        <c:lblOffset val="100"/>
        <c:noMultiLvlLbl val="1"/>
      </c:catAx>
      <c:valAx>
        <c:axId val="8473377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0357505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磷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F7-4E79-9869-8787477B2A6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F7-4E79-9869-8787477B2A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'MWPPG(人次分布)'!$BV$118:$BV$120</c:f>
              <c:strCache>
                <c:ptCount val="3"/>
                <c:pt idx="0">
                  <c:v>磷偏高</c:v>
                </c:pt>
                <c:pt idx="1">
                  <c:v>磷正常</c:v>
                </c:pt>
                <c:pt idx="2">
                  <c:v>磷偏低</c:v>
                </c:pt>
              </c:strCache>
            </c:strRef>
          </c:cat>
          <c:val>
            <c:numRef>
              <c:f>'MWPPG(人次分布)'!$BW$118:$BW$120</c:f>
              <c:numCache>
                <c:formatCode>General</c:formatCode>
                <c:ptCount val="3"/>
                <c:pt idx="0">
                  <c:v>36</c:v>
                </c:pt>
                <c:pt idx="1">
                  <c:v>74</c:v>
                </c:pt>
                <c:pt idx="2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1F7-4E79-9869-8787477B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641003"/>
        <c:axId val="1795620444"/>
      </c:barChart>
      <c:catAx>
        <c:axId val="18616410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795620444"/>
        <c:crosses val="autoZero"/>
        <c:auto val="1"/>
        <c:lblAlgn val="ctr"/>
        <c:lblOffset val="100"/>
        <c:noMultiLvlLbl val="1"/>
      </c:catAx>
      <c:valAx>
        <c:axId val="17956204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8616410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總蛋白量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6A-485F-AF89-11A87E25232D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6A-485F-AF89-11A87E252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'MWPPG(人次分布)'!$BV$122:$BV$124</c:f>
              <c:strCache>
                <c:ptCount val="3"/>
                <c:pt idx="0">
                  <c:v>總蛋白量偏高</c:v>
                </c:pt>
                <c:pt idx="1">
                  <c:v>總蛋白量正常</c:v>
                </c:pt>
                <c:pt idx="2">
                  <c:v>總蛋白量偏低</c:v>
                </c:pt>
              </c:strCache>
            </c:strRef>
          </c:cat>
          <c:val>
            <c:numRef>
              <c:f>'MWPPG(人次分布)'!$BW$122:$BW$124</c:f>
              <c:numCache>
                <c:formatCode>General</c:formatCode>
                <c:ptCount val="3"/>
                <c:pt idx="0">
                  <c:v>1</c:v>
                </c:pt>
                <c:pt idx="1">
                  <c:v>79</c:v>
                </c:pt>
                <c:pt idx="2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16A-485F-AF89-11A87E252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897778"/>
        <c:axId val="1966003918"/>
      </c:barChart>
      <c:catAx>
        <c:axId val="8568977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66003918"/>
        <c:crosses val="autoZero"/>
        <c:auto val="1"/>
        <c:lblAlgn val="ctr"/>
        <c:lblOffset val="100"/>
        <c:noMultiLvlLbl val="1"/>
      </c:catAx>
      <c:valAx>
        <c:axId val="19660039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8568977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白蛋白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87F-41E6-AE8C-C57F1EB1CD99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7F-41E6-AE8C-C57F1EB1CD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'MWPPG(人次分布)'!$BV$126:$BV$128</c:f>
              <c:strCache>
                <c:ptCount val="3"/>
                <c:pt idx="0">
                  <c:v>白蛋白偏高</c:v>
                </c:pt>
                <c:pt idx="1">
                  <c:v>白蛋白正常</c:v>
                </c:pt>
                <c:pt idx="2">
                  <c:v>白蛋白偏低</c:v>
                </c:pt>
              </c:strCache>
            </c:strRef>
          </c:cat>
          <c:val>
            <c:numRef>
              <c:f>'MWPPG(人次分布)'!$BW$126:$BW$128</c:f>
              <c:numCache>
                <c:formatCode>General</c:formatCode>
                <c:ptCount val="3"/>
                <c:pt idx="0">
                  <c:v>0</c:v>
                </c:pt>
                <c:pt idx="1">
                  <c:v>101</c:v>
                </c:pt>
                <c:pt idx="2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87F-41E6-AE8C-C57F1EB1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431284"/>
        <c:axId val="503279189"/>
      </c:barChart>
      <c:catAx>
        <c:axId val="11824312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503279189"/>
        <c:crosses val="autoZero"/>
        <c:auto val="1"/>
        <c:lblAlgn val="ctr"/>
        <c:lblOffset val="100"/>
        <c:noMultiLvlLbl val="1"/>
      </c:catAx>
      <c:valAx>
        <c:axId val="5032791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1824312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球蛋白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9FD-410C-9BDF-9117B11F177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9FD-410C-9BDF-9117B11F17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'MWPPG(人次分布)'!$BV$130:$BV$132</c:f>
              <c:strCache>
                <c:ptCount val="3"/>
                <c:pt idx="0">
                  <c:v>球蛋白偏高</c:v>
                </c:pt>
                <c:pt idx="1">
                  <c:v>球蛋白正常</c:v>
                </c:pt>
                <c:pt idx="2">
                  <c:v>球蛋白偏低</c:v>
                </c:pt>
              </c:strCache>
            </c:strRef>
          </c:cat>
          <c:val>
            <c:numRef>
              <c:f>'MWPPG(人次分布)'!$BW$130:$BW$132</c:f>
              <c:numCache>
                <c:formatCode>General</c:formatCode>
                <c:ptCount val="3"/>
                <c:pt idx="0">
                  <c:v>6</c:v>
                </c:pt>
                <c:pt idx="1">
                  <c:v>67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9FD-410C-9BDF-9117B11F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63597"/>
        <c:axId val="1468214759"/>
      </c:barChart>
      <c:catAx>
        <c:axId val="905635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68214759"/>
        <c:crosses val="autoZero"/>
        <c:auto val="1"/>
        <c:lblAlgn val="ctr"/>
        <c:lblOffset val="100"/>
        <c:noMultiLvlLbl val="1"/>
      </c:catAx>
      <c:valAx>
        <c:axId val="14682147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905635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鹼性磷酯酵素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C77-4D0F-8449-CDE28F68951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C77-4D0F-8449-CDE28F6895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'MWPPG(人次分布)'!$BV$134:$BV$136</c:f>
              <c:strCache>
                <c:ptCount val="3"/>
                <c:pt idx="0">
                  <c:v>鹼性磷酯酵素偏高</c:v>
                </c:pt>
                <c:pt idx="1">
                  <c:v>鹼性磷酯酵素正常</c:v>
                </c:pt>
                <c:pt idx="2">
                  <c:v>鹼性磷酯酵素偏低</c:v>
                </c:pt>
              </c:strCache>
            </c:strRef>
          </c:cat>
          <c:val>
            <c:numRef>
              <c:f>'MWPPG(人次分布)'!$BW$134:$BW$136</c:f>
              <c:numCache>
                <c:formatCode>General</c:formatCode>
                <c:ptCount val="3"/>
                <c:pt idx="0">
                  <c:v>13</c:v>
                </c:pt>
                <c:pt idx="1">
                  <c:v>55</c:v>
                </c:pt>
                <c:pt idx="2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C77-4D0F-8449-CDE28F689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131690"/>
        <c:axId val="1407274904"/>
      </c:barChart>
      <c:catAx>
        <c:axId val="6771316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07274904"/>
        <c:crosses val="autoZero"/>
        <c:auto val="1"/>
        <c:lblAlgn val="ctr"/>
        <c:lblOffset val="100"/>
        <c:noMultiLvlLbl val="1"/>
      </c:catAx>
      <c:valAx>
        <c:axId val="14072749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6771316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血清鐵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D2-4441-8BC9-54327128C33A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D2-4441-8BC9-54327128C3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'MWPPG(人次分布)'!$BV$138:$BV$140</c:f>
              <c:strCache>
                <c:ptCount val="3"/>
                <c:pt idx="0">
                  <c:v>血清鐵偏高</c:v>
                </c:pt>
                <c:pt idx="1">
                  <c:v>血清鐵正常</c:v>
                </c:pt>
                <c:pt idx="2">
                  <c:v>血清鐵偏低</c:v>
                </c:pt>
              </c:strCache>
            </c:strRef>
          </c:cat>
          <c:val>
            <c:numRef>
              <c:f>'MWPPG(人次分布)'!$BW$138:$BW$140</c:f>
              <c:numCache>
                <c:formatCode>General</c:formatCode>
                <c:ptCount val="3"/>
                <c:pt idx="0">
                  <c:v>1</c:v>
                </c:pt>
                <c:pt idx="1">
                  <c:v>75</c:v>
                </c:pt>
                <c:pt idx="2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2D2-4441-8BC9-54327128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67327"/>
        <c:axId val="1010740696"/>
      </c:barChart>
      <c:catAx>
        <c:axId val="1581867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10740696"/>
        <c:crosses val="autoZero"/>
        <c:auto val="1"/>
        <c:lblAlgn val="ctr"/>
        <c:lblOffset val="100"/>
        <c:noMultiLvlLbl val="1"/>
      </c:catAx>
      <c:valAx>
        <c:axId val="1010740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5818673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不飽和鐵結合量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B9-4820-9901-3DC42A75BC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B9-4820-9901-3DC42A75BC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'MWPPG(人次分布)'!$BV$142:$BV$144</c:f>
              <c:strCache>
                <c:ptCount val="3"/>
                <c:pt idx="0">
                  <c:v>不飽和鐵結合量偏高</c:v>
                </c:pt>
                <c:pt idx="1">
                  <c:v>不飽和鐵結合量正常</c:v>
                </c:pt>
                <c:pt idx="2">
                  <c:v>不飽和鐵結合量偏低</c:v>
                </c:pt>
              </c:strCache>
            </c:strRef>
          </c:cat>
          <c:val>
            <c:numRef>
              <c:f>'MWPPG(人次分布)'!$BW$142:$BW$144</c:f>
              <c:numCache>
                <c:formatCode>General</c:formatCode>
                <c:ptCount val="3"/>
                <c:pt idx="0">
                  <c:v>0</c:v>
                </c:pt>
                <c:pt idx="1">
                  <c:v>35</c:v>
                </c:pt>
                <c:pt idx="2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2B9-4820-9901-3DC42A75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17685"/>
        <c:axId val="180527877"/>
      </c:barChart>
      <c:catAx>
        <c:axId val="16864176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80527877"/>
        <c:crosses val="autoZero"/>
        <c:auto val="1"/>
        <c:lblAlgn val="ctr"/>
        <c:lblOffset val="100"/>
        <c:noMultiLvlLbl val="1"/>
      </c:catAx>
      <c:valAx>
        <c:axId val="1805278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6864176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血清鐵結合量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084-49EF-BD4E-DC046D2861D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084-49EF-BD4E-DC046D2861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'MWPPG(人次分布)'!$BV$146:$BV$148</c:f>
              <c:strCache>
                <c:ptCount val="3"/>
                <c:pt idx="0">
                  <c:v>血清鐵結合量偏高</c:v>
                </c:pt>
                <c:pt idx="1">
                  <c:v>血清鐵結合量正常</c:v>
                </c:pt>
                <c:pt idx="2">
                  <c:v>血清鐵結合量偏低</c:v>
                </c:pt>
              </c:strCache>
            </c:strRef>
          </c:cat>
          <c:val>
            <c:numRef>
              <c:f>'MWPPG(人次分布)'!$BW$146:$BW$148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084-49EF-BD4E-DC046D286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35960"/>
        <c:axId val="556439879"/>
      </c:barChart>
      <c:catAx>
        <c:axId val="108635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556439879"/>
        <c:crosses val="autoZero"/>
        <c:auto val="1"/>
        <c:lblAlgn val="ctr"/>
        <c:lblOffset val="100"/>
        <c:noMultiLvlLbl val="1"/>
      </c:catAx>
      <c:valAx>
        <c:axId val="5564398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86359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鐵蛋白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BE3-4366-947E-C12B992CC93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BE3-4366-947E-C12B992CC9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'MWPPG(人次分布)'!$BV$150:$BV$152</c:f>
              <c:strCache>
                <c:ptCount val="3"/>
                <c:pt idx="0">
                  <c:v>鐵蛋白偏高</c:v>
                </c:pt>
                <c:pt idx="1">
                  <c:v>鐵蛋白正常</c:v>
                </c:pt>
                <c:pt idx="2">
                  <c:v>鐵蛋白偏低</c:v>
                </c:pt>
              </c:strCache>
            </c:strRef>
          </c:cat>
          <c:val>
            <c:numRef>
              <c:f>'MWPPG(人次分布)'!$BW$150:$BW$152</c:f>
              <c:numCache>
                <c:formatCode>General</c:formatCode>
                <c:ptCount val="3"/>
                <c:pt idx="0">
                  <c:v>24</c:v>
                </c:pt>
                <c:pt idx="1">
                  <c:v>57</c:v>
                </c:pt>
                <c:pt idx="2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BE3-4366-947E-C12B992C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916966"/>
        <c:axId val="2145862752"/>
      </c:barChart>
      <c:catAx>
        <c:axId val="15049169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145862752"/>
        <c:crosses val="autoZero"/>
        <c:auto val="1"/>
        <c:lblAlgn val="ctr"/>
        <c:lblOffset val="100"/>
        <c:noMultiLvlLbl val="1"/>
      </c:catAx>
      <c:valAx>
        <c:axId val="21458627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5049169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zh-TW" altLang="en-US" sz="1400" b="0" i="0">
                <a:solidFill>
                  <a:srgbClr val="757575"/>
                </a:solidFill>
                <a:latin typeface="+mn-lt"/>
              </a:rPr>
              <a:t>血色素分布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BBD2-4680-83D8-4D21F71A454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BBD2-4680-83D8-4D21F71A4543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BBD2-4680-83D8-4D21F71A45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'MWPPG(人次分布)'!$BV$26:$BV$28</c:f>
              <c:strCache>
                <c:ptCount val="3"/>
                <c:pt idx="0">
                  <c:v>血色素偏高</c:v>
                </c:pt>
                <c:pt idx="1">
                  <c:v>血色素正常</c:v>
                </c:pt>
                <c:pt idx="2">
                  <c:v>血色素偏低</c:v>
                </c:pt>
              </c:strCache>
            </c:strRef>
          </c:cat>
          <c:val>
            <c:numRef>
              <c:f>'MWPPG(人次分布)'!$BW$26:$BW$28</c:f>
              <c:numCache>
                <c:formatCode>General</c:formatCode>
                <c:ptCount val="3"/>
                <c:pt idx="0">
                  <c:v>0</c:v>
                </c:pt>
                <c:pt idx="1">
                  <c:v>26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D2-4680-83D8-4D21F71A4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376377952755903"/>
          <c:y val="0.3642625400991543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血比容分布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血比容偏高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'MWPPG(月份分布)'!$Y$3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9D5-4763-AD02-17C0059411EF}"/>
            </c:ext>
          </c:extLst>
        </c:ser>
        <c:ser>
          <c:idx val="1"/>
          <c:order val="1"/>
          <c:tx>
            <c:v>血比容正常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9D5-4763-AD02-17C0059411EF}"/>
            </c:ext>
          </c:extLst>
        </c:ser>
        <c:ser>
          <c:idx val="2"/>
          <c:order val="2"/>
          <c:tx>
            <c:v>血比容偏低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'MWPPG(月份分布)'!$AE$3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9D5-4763-AD02-17C0059411EF}"/>
            </c:ext>
          </c:extLst>
        </c:ser>
        <c:ser>
          <c:idx val="3"/>
          <c:order val="3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59D5-4763-AD02-17C0059411EF}"/>
            </c:ext>
          </c:extLst>
        </c:ser>
        <c:ser>
          <c:idx val="4"/>
          <c:order val="4"/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'MWPPG(月份分布)'!$Z$16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9D5-4763-AD02-17C0059411EF}"/>
            </c:ext>
          </c:extLst>
        </c:ser>
        <c:ser>
          <c:idx val="5"/>
          <c:order val="5"/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9D5-4763-AD02-17C0059411EF}"/>
            </c:ext>
          </c:extLst>
        </c:ser>
        <c:ser>
          <c:idx val="6"/>
          <c:order val="6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59D5-4763-AD02-17C0059411EF}"/>
            </c:ext>
          </c:extLst>
        </c:ser>
        <c:ser>
          <c:idx val="7"/>
          <c:order val="7"/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'MWPPG(月份分布)'!$Z$16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59D5-4763-AD02-17C0059411EF}"/>
            </c:ext>
          </c:extLst>
        </c:ser>
        <c:ser>
          <c:idx val="8"/>
          <c:order val="8"/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'MWPPG(月份分布)'!$Z$17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59D5-4763-AD02-17C0059411EF}"/>
            </c:ext>
          </c:extLst>
        </c:ser>
        <c:ser>
          <c:idx val="9"/>
          <c:order val="9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59D5-4763-AD02-17C0059411EF}"/>
            </c:ext>
          </c:extLst>
        </c:ser>
        <c:ser>
          <c:idx val="10"/>
          <c:order val="10"/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59D5-4763-AD02-17C0059411EF}"/>
            </c:ext>
          </c:extLst>
        </c:ser>
        <c:ser>
          <c:idx val="11"/>
          <c:order val="11"/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59D5-4763-AD02-17C0059411EF}"/>
            </c:ext>
          </c:extLst>
        </c:ser>
        <c:ser>
          <c:idx val="12"/>
          <c:order val="12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'MWPPG(月份分布)'!$Z$17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59D5-4763-AD02-17C0059411EF}"/>
            </c:ext>
          </c:extLst>
        </c:ser>
        <c:ser>
          <c:idx val="13"/>
          <c:order val="13"/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'MWPPG(月份分布)'!$Z$18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D5-4763-AD02-17C0059411EF}"/>
            </c:ext>
          </c:extLst>
        </c:ser>
        <c:ser>
          <c:idx val="14"/>
          <c:order val="14"/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'MWPPG(月份分布)'!$AC$18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D5-4763-AD02-17C0059411EF}"/>
            </c:ext>
          </c:extLst>
        </c:ser>
        <c:ser>
          <c:idx val="15"/>
          <c:order val="15"/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9D5-4763-AD02-17C0059411EF}"/>
            </c:ext>
          </c:extLst>
        </c:ser>
        <c:ser>
          <c:idx val="16"/>
          <c:order val="16"/>
          <c:invertIfNegative val="1"/>
          <c:cat>
            <c:numRef>
              <c:f>'MWPPG(月份分布)'!$Y$2</c:f>
              <c:numCache>
                <c:formatCode>General</c:formatCode>
                <c:ptCount val="1"/>
              </c:numCache>
            </c:numRef>
          </c:cat>
          <c:val>
            <c:numRef>
              <c:f>'MWPPG(月份分布)'!$AI$18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D5-4763-AD02-17C00594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538022"/>
        <c:axId val="1844681368"/>
      </c:barChart>
      <c:catAx>
        <c:axId val="12465380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844681368"/>
        <c:crosses val="autoZero"/>
        <c:auto val="1"/>
        <c:lblAlgn val="ctr"/>
        <c:lblOffset val="100"/>
        <c:noMultiLvlLbl val="1"/>
      </c:catAx>
      <c:valAx>
        <c:axId val="18446813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24653802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年齡分布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八月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'MWPPG(月份分布)'!$Y$47:$Y$55</c:f>
              <c:strCache>
                <c:ptCount val="9"/>
                <c:pt idx="0">
                  <c:v>18~19</c:v>
                </c:pt>
                <c:pt idx="1">
                  <c:v>20~29</c:v>
                </c:pt>
                <c:pt idx="2">
                  <c:v>30~39</c:v>
                </c:pt>
                <c:pt idx="3">
                  <c:v>40~49</c:v>
                </c:pt>
                <c:pt idx="4">
                  <c:v>50~59</c:v>
                </c:pt>
                <c:pt idx="5">
                  <c:v>60~69</c:v>
                </c:pt>
                <c:pt idx="6">
                  <c:v>70~79</c:v>
                </c:pt>
                <c:pt idx="7">
                  <c:v>80~89</c:v>
                </c:pt>
                <c:pt idx="8">
                  <c:v>90~99</c:v>
                </c:pt>
              </c:strCache>
            </c:strRef>
          </c:cat>
          <c:val>
            <c:numRef>
              <c:f>'MWPPG(月份分布)'!$Z$47:$Z$55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4-457E-B857-B41C1A27CF8C}"/>
            </c:ext>
          </c:extLst>
        </c:ser>
        <c:ser>
          <c:idx val="1"/>
          <c:order val="1"/>
          <c:tx>
            <c:v>九月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'MWPPG(月份分布)'!$Y$47:$Y$55</c:f>
              <c:strCache>
                <c:ptCount val="9"/>
                <c:pt idx="0">
                  <c:v>18~19</c:v>
                </c:pt>
                <c:pt idx="1">
                  <c:v>20~29</c:v>
                </c:pt>
                <c:pt idx="2">
                  <c:v>30~39</c:v>
                </c:pt>
                <c:pt idx="3">
                  <c:v>40~49</c:v>
                </c:pt>
                <c:pt idx="4">
                  <c:v>50~59</c:v>
                </c:pt>
                <c:pt idx="5">
                  <c:v>60~69</c:v>
                </c:pt>
                <c:pt idx="6">
                  <c:v>70~79</c:v>
                </c:pt>
                <c:pt idx="7">
                  <c:v>80~89</c:v>
                </c:pt>
                <c:pt idx="8">
                  <c:v>90~99</c:v>
                </c:pt>
              </c:strCache>
            </c:strRef>
          </c:cat>
          <c:val>
            <c:numRef>
              <c:f>'MWPPG(月份分布)'!$AC$47:$AC$55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4-457E-B857-B41C1A27CF8C}"/>
            </c:ext>
          </c:extLst>
        </c:ser>
        <c:ser>
          <c:idx val="2"/>
          <c:order val="2"/>
          <c:tx>
            <c:v>十月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strRef>
              <c:f>'MWPPG(月份分布)'!$Y$47:$Y$55</c:f>
              <c:strCache>
                <c:ptCount val="9"/>
                <c:pt idx="0">
                  <c:v>18~19</c:v>
                </c:pt>
                <c:pt idx="1">
                  <c:v>20~29</c:v>
                </c:pt>
                <c:pt idx="2">
                  <c:v>30~39</c:v>
                </c:pt>
                <c:pt idx="3">
                  <c:v>40~49</c:v>
                </c:pt>
                <c:pt idx="4">
                  <c:v>50~59</c:v>
                </c:pt>
                <c:pt idx="5">
                  <c:v>60~69</c:v>
                </c:pt>
                <c:pt idx="6">
                  <c:v>70~79</c:v>
                </c:pt>
                <c:pt idx="7">
                  <c:v>80~89</c:v>
                </c:pt>
                <c:pt idx="8">
                  <c:v>90~99</c:v>
                </c:pt>
              </c:strCache>
            </c:strRef>
          </c:cat>
          <c:val>
            <c:numRef>
              <c:f>'MWPPG(月份分布)'!$AF$47:$AF$55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4-457E-B857-B41C1A27CF8C}"/>
            </c:ext>
          </c:extLst>
        </c:ser>
        <c:ser>
          <c:idx val="3"/>
          <c:order val="3"/>
          <c:tx>
            <c:v>十二月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'MWPPG(月份分布)'!$Y$47:$Y$55</c:f>
              <c:strCache>
                <c:ptCount val="9"/>
                <c:pt idx="0">
                  <c:v>18~19</c:v>
                </c:pt>
                <c:pt idx="1">
                  <c:v>20~29</c:v>
                </c:pt>
                <c:pt idx="2">
                  <c:v>30~39</c:v>
                </c:pt>
                <c:pt idx="3">
                  <c:v>40~49</c:v>
                </c:pt>
                <c:pt idx="4">
                  <c:v>50~59</c:v>
                </c:pt>
                <c:pt idx="5">
                  <c:v>60~69</c:v>
                </c:pt>
                <c:pt idx="6">
                  <c:v>70~79</c:v>
                </c:pt>
                <c:pt idx="7">
                  <c:v>80~89</c:v>
                </c:pt>
                <c:pt idx="8">
                  <c:v>90~99</c:v>
                </c:pt>
              </c:strCache>
            </c:strRef>
          </c:cat>
          <c:val>
            <c:numRef>
              <c:f>'MWPPG(月份分布)'!$AI$47:$AI$55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11</c:v>
                </c:pt>
                <c:pt idx="5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F4-457E-B857-B41C1A27C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76770"/>
        <c:axId val="598559531"/>
      </c:lineChart>
      <c:catAx>
        <c:axId val="1940767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598559531"/>
        <c:crosses val="autoZero"/>
        <c:auto val="1"/>
        <c:lblAlgn val="ctr"/>
        <c:lblOffset val="100"/>
        <c:noMultiLvlLbl val="1"/>
      </c:catAx>
      <c:valAx>
        <c:axId val="5985595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407677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chart" Target="../charts/chart31.xml"/><Relationship Id="rId21" Type="http://schemas.openxmlformats.org/officeDocument/2006/relationships/chart" Target="../charts/chart26.xml"/><Relationship Id="rId34" Type="http://schemas.openxmlformats.org/officeDocument/2006/relationships/chart" Target="../charts/chart39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chart" Target="../charts/chart30.xml"/><Relationship Id="rId33" Type="http://schemas.openxmlformats.org/officeDocument/2006/relationships/chart" Target="../charts/chart38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20" Type="http://schemas.openxmlformats.org/officeDocument/2006/relationships/chart" Target="../charts/chart25.xml"/><Relationship Id="rId29" Type="http://schemas.openxmlformats.org/officeDocument/2006/relationships/chart" Target="../charts/chart34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chart" Target="../charts/chart29.xml"/><Relationship Id="rId32" Type="http://schemas.openxmlformats.org/officeDocument/2006/relationships/chart" Target="../charts/chart37.xml"/><Relationship Id="rId37" Type="http://schemas.openxmlformats.org/officeDocument/2006/relationships/chart" Target="../charts/chart42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chart" Target="../charts/chart28.xml"/><Relationship Id="rId28" Type="http://schemas.openxmlformats.org/officeDocument/2006/relationships/chart" Target="../charts/chart33.xml"/><Relationship Id="rId36" Type="http://schemas.openxmlformats.org/officeDocument/2006/relationships/chart" Target="../charts/chart41.xml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31" Type="http://schemas.openxmlformats.org/officeDocument/2006/relationships/chart" Target="../charts/chart36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chart" Target="../charts/chart27.xml"/><Relationship Id="rId27" Type="http://schemas.openxmlformats.org/officeDocument/2006/relationships/chart" Target="../charts/chart32.xml"/><Relationship Id="rId30" Type="http://schemas.openxmlformats.org/officeDocument/2006/relationships/chart" Target="../charts/chart35.xml"/><Relationship Id="rId35" Type="http://schemas.openxmlformats.org/officeDocument/2006/relationships/chart" Target="../charts/chart40.xml"/><Relationship Id="rId8" Type="http://schemas.openxmlformats.org/officeDocument/2006/relationships/chart" Target="../charts/chart13.xml"/><Relationship Id="rId3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942975</xdr:colOff>
      <xdr:row>0</xdr:row>
      <xdr:rowOff>95250</xdr:rowOff>
    </xdr:from>
    <xdr:ext cx="5000625" cy="3086100"/>
    <xdr:graphicFrame macro="">
      <xdr:nvGraphicFramePr>
        <xdr:cNvPr id="2109305724" name="Chart 1" title="圖表">
          <a:extLst>
            <a:ext uri="{FF2B5EF4-FFF2-40B4-BE49-F238E27FC236}">
              <a16:creationId xmlns:a16="http://schemas.microsoft.com/office/drawing/2014/main" id="{00000000-0008-0000-0000-00007C73B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942975</xdr:colOff>
      <xdr:row>16</xdr:row>
      <xdr:rowOff>104775</xdr:rowOff>
    </xdr:from>
    <xdr:ext cx="5000625" cy="3086100"/>
    <xdr:graphicFrame macro="">
      <xdr:nvGraphicFramePr>
        <xdr:cNvPr id="221905784" name="Chart 2" title="圖表">
          <a:extLst>
            <a:ext uri="{FF2B5EF4-FFF2-40B4-BE49-F238E27FC236}">
              <a16:creationId xmlns:a16="http://schemas.microsoft.com/office/drawing/2014/main" id="{00000000-0008-0000-0000-000078033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942975</xdr:colOff>
      <xdr:row>32</xdr:row>
      <xdr:rowOff>171450</xdr:rowOff>
    </xdr:from>
    <xdr:ext cx="5000625" cy="3086100"/>
    <xdr:graphicFrame macro="">
      <xdr:nvGraphicFramePr>
        <xdr:cNvPr id="1208965480" name="Chart 3" title="圖表">
          <a:extLst>
            <a:ext uri="{FF2B5EF4-FFF2-40B4-BE49-F238E27FC236}">
              <a16:creationId xmlns:a16="http://schemas.microsoft.com/office/drawing/2014/main" id="{00000000-0008-0000-0000-000068590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819150</xdr:colOff>
      <xdr:row>43</xdr:row>
      <xdr:rowOff>114300</xdr:rowOff>
    </xdr:from>
    <xdr:ext cx="5000625" cy="3086100"/>
    <xdr:graphicFrame macro="">
      <xdr:nvGraphicFramePr>
        <xdr:cNvPr id="1484972625" name="Chart 4" title="圖表">
          <a:extLst>
            <a:ext uri="{FF2B5EF4-FFF2-40B4-BE49-F238E27FC236}">
              <a16:creationId xmlns:a16="http://schemas.microsoft.com/office/drawing/2014/main" id="{00000000-0008-0000-0000-000051E28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9</xdr:col>
      <xdr:colOff>819150</xdr:colOff>
      <xdr:row>26</xdr:row>
      <xdr:rowOff>28575</xdr:rowOff>
    </xdr:from>
    <xdr:ext cx="5000625" cy="3086100"/>
    <xdr:graphicFrame macro="">
      <xdr:nvGraphicFramePr>
        <xdr:cNvPr id="1167971779" name="Chart 5" title="圖表">
          <a:extLst>
            <a:ext uri="{FF2B5EF4-FFF2-40B4-BE49-F238E27FC236}">
              <a16:creationId xmlns:a16="http://schemas.microsoft.com/office/drawing/2014/main" id="{00000000-0008-0000-0000-0000C3D59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495300</xdr:colOff>
      <xdr:row>0</xdr:row>
      <xdr:rowOff>171450</xdr:rowOff>
    </xdr:from>
    <xdr:ext cx="4343400" cy="2886075"/>
    <xdr:graphicFrame macro="">
      <xdr:nvGraphicFramePr>
        <xdr:cNvPr id="282658927" name="Chart 6">
          <a:extLst>
            <a:ext uri="{FF2B5EF4-FFF2-40B4-BE49-F238E27FC236}">
              <a16:creationId xmlns:a16="http://schemas.microsoft.com/office/drawing/2014/main" id="{00000000-0008-0000-0200-00006F08D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76</xdr:col>
      <xdr:colOff>390525</xdr:colOff>
      <xdr:row>18</xdr:row>
      <xdr:rowOff>76200</xdr:rowOff>
    </xdr:from>
    <xdr:ext cx="4343400" cy="2819400"/>
    <xdr:graphicFrame macro="">
      <xdr:nvGraphicFramePr>
        <xdr:cNvPr id="1854954163" name="Chart 7">
          <a:extLst>
            <a:ext uri="{FF2B5EF4-FFF2-40B4-BE49-F238E27FC236}">
              <a16:creationId xmlns:a16="http://schemas.microsoft.com/office/drawing/2014/main" id="{00000000-0008-0000-0200-0000B35A9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76</xdr:col>
      <xdr:colOff>371475</xdr:colOff>
      <xdr:row>31</xdr:row>
      <xdr:rowOff>180975</xdr:rowOff>
    </xdr:from>
    <xdr:ext cx="4343400" cy="2800350"/>
    <xdr:graphicFrame macro="">
      <xdr:nvGraphicFramePr>
        <xdr:cNvPr id="1883940205" name="Chart 8">
          <a:extLst>
            <a:ext uri="{FF2B5EF4-FFF2-40B4-BE49-F238E27FC236}">
              <a16:creationId xmlns:a16="http://schemas.microsoft.com/office/drawing/2014/main" id="{00000000-0008-0000-0200-00006DA54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76</xdr:col>
      <xdr:colOff>419100</xdr:colOff>
      <xdr:row>45</xdr:row>
      <xdr:rowOff>76200</xdr:rowOff>
    </xdr:from>
    <xdr:ext cx="4343400" cy="2838450"/>
    <xdr:graphicFrame macro="">
      <xdr:nvGraphicFramePr>
        <xdr:cNvPr id="1157685791" name="Chart 9">
          <a:extLst>
            <a:ext uri="{FF2B5EF4-FFF2-40B4-BE49-F238E27FC236}">
              <a16:creationId xmlns:a16="http://schemas.microsoft.com/office/drawing/2014/main" id="{00000000-0008-0000-0200-00001FE20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86</xdr:col>
      <xdr:colOff>409575</xdr:colOff>
      <xdr:row>0</xdr:row>
      <xdr:rowOff>0</xdr:rowOff>
    </xdr:from>
    <xdr:ext cx="4343400" cy="2876550"/>
    <xdr:graphicFrame macro="">
      <xdr:nvGraphicFramePr>
        <xdr:cNvPr id="298386506" name="Chart 10">
          <a:extLst>
            <a:ext uri="{FF2B5EF4-FFF2-40B4-BE49-F238E27FC236}">
              <a16:creationId xmlns:a16="http://schemas.microsoft.com/office/drawing/2014/main" id="{00000000-0008-0000-0200-00004A04C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86</xdr:col>
      <xdr:colOff>381000</xdr:colOff>
      <xdr:row>17</xdr:row>
      <xdr:rowOff>114300</xdr:rowOff>
    </xdr:from>
    <xdr:ext cx="4343400" cy="2819400"/>
    <xdr:graphicFrame macro="">
      <xdr:nvGraphicFramePr>
        <xdr:cNvPr id="1751124923" name="Chart 11">
          <a:extLst>
            <a:ext uri="{FF2B5EF4-FFF2-40B4-BE49-F238E27FC236}">
              <a16:creationId xmlns:a16="http://schemas.microsoft.com/office/drawing/2014/main" id="{00000000-0008-0000-0200-0000BB0B6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86</xdr:col>
      <xdr:colOff>361950</xdr:colOff>
      <xdr:row>32</xdr:row>
      <xdr:rowOff>76200</xdr:rowOff>
    </xdr:from>
    <xdr:ext cx="4343400" cy="2800350"/>
    <xdr:graphicFrame macro="">
      <xdr:nvGraphicFramePr>
        <xdr:cNvPr id="130203741" name="Chart 12">
          <a:extLst>
            <a:ext uri="{FF2B5EF4-FFF2-40B4-BE49-F238E27FC236}">
              <a16:creationId xmlns:a16="http://schemas.microsoft.com/office/drawing/2014/main" id="{00000000-0008-0000-0200-00005DC0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86</xdr:col>
      <xdr:colOff>342900</xdr:colOff>
      <xdr:row>45</xdr:row>
      <xdr:rowOff>190500</xdr:rowOff>
    </xdr:from>
    <xdr:ext cx="4343400" cy="2838450"/>
    <xdr:graphicFrame macro="">
      <xdr:nvGraphicFramePr>
        <xdr:cNvPr id="1451321117" name="Chart 13">
          <a:extLst>
            <a:ext uri="{FF2B5EF4-FFF2-40B4-BE49-F238E27FC236}">
              <a16:creationId xmlns:a16="http://schemas.microsoft.com/office/drawing/2014/main" id="{00000000-0008-0000-0200-00001D678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76</xdr:col>
      <xdr:colOff>504825</xdr:colOff>
      <xdr:row>59</xdr:row>
      <xdr:rowOff>152400</xdr:rowOff>
    </xdr:from>
    <xdr:ext cx="4343400" cy="2886075"/>
    <xdr:graphicFrame macro="">
      <xdr:nvGraphicFramePr>
        <xdr:cNvPr id="1355974336" name="Chart 14">
          <a:extLst>
            <a:ext uri="{FF2B5EF4-FFF2-40B4-BE49-F238E27FC236}">
              <a16:creationId xmlns:a16="http://schemas.microsoft.com/office/drawing/2014/main" id="{00000000-0008-0000-0200-0000C086D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76</xdr:col>
      <xdr:colOff>504825</xdr:colOff>
      <xdr:row>74</xdr:row>
      <xdr:rowOff>180975</xdr:rowOff>
    </xdr:from>
    <xdr:ext cx="4343400" cy="2876550"/>
    <xdr:graphicFrame macro="">
      <xdr:nvGraphicFramePr>
        <xdr:cNvPr id="748557241" name="Chart 15" title="圖表">
          <a:extLst>
            <a:ext uri="{FF2B5EF4-FFF2-40B4-BE49-F238E27FC236}">
              <a16:creationId xmlns:a16="http://schemas.microsoft.com/office/drawing/2014/main" id="{00000000-0008-0000-0200-0000B9139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86</xdr:col>
      <xdr:colOff>342900</xdr:colOff>
      <xdr:row>75</xdr:row>
      <xdr:rowOff>19050</xdr:rowOff>
    </xdr:from>
    <xdr:ext cx="4343400" cy="2886075"/>
    <xdr:graphicFrame macro="">
      <xdr:nvGraphicFramePr>
        <xdr:cNvPr id="1675206983" name="Chart 16" title="圖表">
          <a:extLst>
            <a:ext uri="{FF2B5EF4-FFF2-40B4-BE49-F238E27FC236}">
              <a16:creationId xmlns:a16="http://schemas.microsoft.com/office/drawing/2014/main" id="{00000000-0008-0000-0200-000047A1D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86</xdr:col>
      <xdr:colOff>352425</xdr:colOff>
      <xdr:row>60</xdr:row>
      <xdr:rowOff>85725</xdr:rowOff>
    </xdr:from>
    <xdr:ext cx="4343400" cy="2886075"/>
    <xdr:graphicFrame macro="">
      <xdr:nvGraphicFramePr>
        <xdr:cNvPr id="358122123" name="Chart 17">
          <a:extLst>
            <a:ext uri="{FF2B5EF4-FFF2-40B4-BE49-F238E27FC236}">
              <a16:creationId xmlns:a16="http://schemas.microsoft.com/office/drawing/2014/main" id="{00000000-0008-0000-0200-00008B825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76</xdr:col>
      <xdr:colOff>504825</xdr:colOff>
      <xdr:row>90</xdr:row>
      <xdr:rowOff>0</xdr:rowOff>
    </xdr:from>
    <xdr:ext cx="4343400" cy="2676525"/>
    <xdr:graphicFrame macro="">
      <xdr:nvGraphicFramePr>
        <xdr:cNvPr id="803811248" name="Chart 18" title="圖表">
          <a:extLst>
            <a:ext uri="{FF2B5EF4-FFF2-40B4-BE49-F238E27FC236}">
              <a16:creationId xmlns:a16="http://schemas.microsoft.com/office/drawing/2014/main" id="{00000000-0008-0000-0200-0000B02FE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86</xdr:col>
      <xdr:colOff>390525</xdr:colOff>
      <xdr:row>89</xdr:row>
      <xdr:rowOff>180975</xdr:rowOff>
    </xdr:from>
    <xdr:ext cx="5219700" cy="2676525"/>
    <xdr:graphicFrame macro="">
      <xdr:nvGraphicFramePr>
        <xdr:cNvPr id="2088034624" name="Chart 19" title="圖表">
          <a:extLst>
            <a:ext uri="{FF2B5EF4-FFF2-40B4-BE49-F238E27FC236}">
              <a16:creationId xmlns:a16="http://schemas.microsoft.com/office/drawing/2014/main" id="{00000000-0008-0000-0200-000040E17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76</xdr:col>
      <xdr:colOff>438150</xdr:colOff>
      <xdr:row>104</xdr:row>
      <xdr:rowOff>28575</xdr:rowOff>
    </xdr:from>
    <xdr:ext cx="5562600" cy="2676525"/>
    <xdr:graphicFrame macro="">
      <xdr:nvGraphicFramePr>
        <xdr:cNvPr id="683896432" name="Chart 20" title="圖表">
          <a:extLst>
            <a:ext uri="{FF2B5EF4-FFF2-40B4-BE49-F238E27FC236}">
              <a16:creationId xmlns:a16="http://schemas.microsoft.com/office/drawing/2014/main" id="{00000000-0008-0000-0200-0000706EC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89</xdr:col>
      <xdr:colOff>190500</xdr:colOff>
      <xdr:row>104</xdr:row>
      <xdr:rowOff>28575</xdr:rowOff>
    </xdr:from>
    <xdr:ext cx="6448425" cy="2676525"/>
    <xdr:graphicFrame macro="">
      <xdr:nvGraphicFramePr>
        <xdr:cNvPr id="1545753920" name="Chart 21" title="圖表">
          <a:extLst>
            <a:ext uri="{FF2B5EF4-FFF2-40B4-BE49-F238E27FC236}">
              <a16:creationId xmlns:a16="http://schemas.microsoft.com/office/drawing/2014/main" id="{00000000-0008-0000-0200-000040552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77</xdr:col>
      <xdr:colOff>0</xdr:colOff>
      <xdr:row>118</xdr:row>
      <xdr:rowOff>57150</xdr:rowOff>
    </xdr:from>
    <xdr:ext cx="5086350" cy="2676525"/>
    <xdr:graphicFrame macro="">
      <xdr:nvGraphicFramePr>
        <xdr:cNvPr id="1840658942" name="Chart 22" title="圖表">
          <a:extLst>
            <a:ext uri="{FF2B5EF4-FFF2-40B4-BE49-F238E27FC236}">
              <a16:creationId xmlns:a16="http://schemas.microsoft.com/office/drawing/2014/main" id="{00000000-0008-0000-0200-0000FE39B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89</xdr:col>
      <xdr:colOff>47625</xdr:colOff>
      <xdr:row>117</xdr:row>
      <xdr:rowOff>142875</xdr:rowOff>
    </xdr:from>
    <xdr:ext cx="6191250" cy="2838450"/>
    <xdr:graphicFrame macro="">
      <xdr:nvGraphicFramePr>
        <xdr:cNvPr id="1537583311" name="Chart 23" title="圖表">
          <a:extLst>
            <a:ext uri="{FF2B5EF4-FFF2-40B4-BE49-F238E27FC236}">
              <a16:creationId xmlns:a16="http://schemas.microsoft.com/office/drawing/2014/main" id="{00000000-0008-0000-0200-0000CFA8A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76</xdr:col>
      <xdr:colOff>228600</xdr:colOff>
      <xdr:row>132</xdr:row>
      <xdr:rowOff>190500</xdr:rowOff>
    </xdr:from>
    <xdr:ext cx="5267325" cy="2752725"/>
    <xdr:graphicFrame macro="">
      <xdr:nvGraphicFramePr>
        <xdr:cNvPr id="993111066" name="Chart 24" title="圖表">
          <a:extLst>
            <a:ext uri="{FF2B5EF4-FFF2-40B4-BE49-F238E27FC236}">
              <a16:creationId xmlns:a16="http://schemas.microsoft.com/office/drawing/2014/main" id="{00000000-0008-0000-0200-00001AAC3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89</xdr:col>
      <xdr:colOff>28575</xdr:colOff>
      <xdr:row>133</xdr:row>
      <xdr:rowOff>0</xdr:rowOff>
    </xdr:from>
    <xdr:ext cx="4495800" cy="2800350"/>
    <xdr:graphicFrame macro="">
      <xdr:nvGraphicFramePr>
        <xdr:cNvPr id="224439037" name="Chart 25" title="圖表">
          <a:extLst>
            <a:ext uri="{FF2B5EF4-FFF2-40B4-BE49-F238E27FC236}">
              <a16:creationId xmlns:a16="http://schemas.microsoft.com/office/drawing/2014/main" id="{00000000-0008-0000-0200-0000FDAA6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76</xdr:col>
      <xdr:colOff>228600</xdr:colOff>
      <xdr:row>148</xdr:row>
      <xdr:rowOff>114300</xdr:rowOff>
    </xdr:from>
    <xdr:ext cx="4495800" cy="2752725"/>
    <xdr:graphicFrame macro="">
      <xdr:nvGraphicFramePr>
        <xdr:cNvPr id="1005501697" name="Chart 26" title="圖表">
          <a:extLst>
            <a:ext uri="{FF2B5EF4-FFF2-40B4-BE49-F238E27FC236}">
              <a16:creationId xmlns:a16="http://schemas.microsoft.com/office/drawing/2014/main" id="{00000000-0008-0000-0200-000001BDE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87</xdr:col>
      <xdr:colOff>19050</xdr:colOff>
      <xdr:row>148</xdr:row>
      <xdr:rowOff>0</xdr:rowOff>
    </xdr:from>
    <xdr:ext cx="5276850" cy="2752725"/>
    <xdr:graphicFrame macro="">
      <xdr:nvGraphicFramePr>
        <xdr:cNvPr id="1042683728" name="Chart 27" title="圖表">
          <a:extLst>
            <a:ext uri="{FF2B5EF4-FFF2-40B4-BE49-F238E27FC236}">
              <a16:creationId xmlns:a16="http://schemas.microsoft.com/office/drawing/2014/main" id="{00000000-0008-0000-0200-000050172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76</xdr:col>
      <xdr:colOff>228600</xdr:colOff>
      <xdr:row>164</xdr:row>
      <xdr:rowOff>85725</xdr:rowOff>
    </xdr:from>
    <xdr:ext cx="5476875" cy="2752725"/>
    <xdr:graphicFrame macro="">
      <xdr:nvGraphicFramePr>
        <xdr:cNvPr id="858171266" name="Chart 28" title="圖表">
          <a:extLst>
            <a:ext uri="{FF2B5EF4-FFF2-40B4-BE49-F238E27FC236}">
              <a16:creationId xmlns:a16="http://schemas.microsoft.com/office/drawing/2014/main" id="{00000000-0008-0000-0200-000082A72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89</xdr:col>
      <xdr:colOff>276225</xdr:colOff>
      <xdr:row>163</xdr:row>
      <xdr:rowOff>85725</xdr:rowOff>
    </xdr:from>
    <xdr:ext cx="4495800" cy="2752725"/>
    <xdr:graphicFrame macro="">
      <xdr:nvGraphicFramePr>
        <xdr:cNvPr id="1572833928" name="Chart 29" title="圖表">
          <a:extLst>
            <a:ext uri="{FF2B5EF4-FFF2-40B4-BE49-F238E27FC236}">
              <a16:creationId xmlns:a16="http://schemas.microsoft.com/office/drawing/2014/main" id="{00000000-0008-0000-0200-0000888AB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76</xdr:col>
      <xdr:colOff>228600</xdr:colOff>
      <xdr:row>179</xdr:row>
      <xdr:rowOff>47625</xdr:rowOff>
    </xdr:from>
    <xdr:ext cx="4495800" cy="2752725"/>
    <xdr:graphicFrame macro="">
      <xdr:nvGraphicFramePr>
        <xdr:cNvPr id="1355971064" name="Chart 30" title="圖表">
          <a:extLst>
            <a:ext uri="{FF2B5EF4-FFF2-40B4-BE49-F238E27FC236}">
              <a16:creationId xmlns:a16="http://schemas.microsoft.com/office/drawing/2014/main" id="{00000000-0008-0000-0200-0000F879D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86</xdr:col>
      <xdr:colOff>419100</xdr:colOff>
      <xdr:row>177</xdr:row>
      <xdr:rowOff>133350</xdr:rowOff>
    </xdr:from>
    <xdr:ext cx="5133975" cy="2800350"/>
    <xdr:graphicFrame macro="">
      <xdr:nvGraphicFramePr>
        <xdr:cNvPr id="1488457853" name="Chart 31" title="圖表">
          <a:extLst>
            <a:ext uri="{FF2B5EF4-FFF2-40B4-BE49-F238E27FC236}">
              <a16:creationId xmlns:a16="http://schemas.microsoft.com/office/drawing/2014/main" id="{00000000-0008-0000-0200-00007D10B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76</xdr:col>
      <xdr:colOff>228600</xdr:colOff>
      <xdr:row>194</xdr:row>
      <xdr:rowOff>123825</xdr:rowOff>
    </xdr:from>
    <xdr:ext cx="4495800" cy="2800350"/>
    <xdr:graphicFrame macro="">
      <xdr:nvGraphicFramePr>
        <xdr:cNvPr id="1247087104" name="Chart 32" title="圖表">
          <a:extLst>
            <a:ext uri="{FF2B5EF4-FFF2-40B4-BE49-F238E27FC236}">
              <a16:creationId xmlns:a16="http://schemas.microsoft.com/office/drawing/2014/main" id="{00000000-0008-0000-0200-0000000A5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86</xdr:col>
      <xdr:colOff>428625</xdr:colOff>
      <xdr:row>193</xdr:row>
      <xdr:rowOff>85725</xdr:rowOff>
    </xdr:from>
    <xdr:ext cx="4495800" cy="2800350"/>
    <xdr:graphicFrame macro="">
      <xdr:nvGraphicFramePr>
        <xdr:cNvPr id="1642444485" name="Chart 33" title="圖表">
          <a:extLst>
            <a:ext uri="{FF2B5EF4-FFF2-40B4-BE49-F238E27FC236}">
              <a16:creationId xmlns:a16="http://schemas.microsoft.com/office/drawing/2014/main" id="{00000000-0008-0000-0200-0000C5B6E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76</xdr:col>
      <xdr:colOff>228600</xdr:colOff>
      <xdr:row>210</xdr:row>
      <xdr:rowOff>47625</xdr:rowOff>
    </xdr:from>
    <xdr:ext cx="4495800" cy="2752725"/>
    <xdr:graphicFrame macro="">
      <xdr:nvGraphicFramePr>
        <xdr:cNvPr id="2126118260" name="Chart 34" title="圖表">
          <a:extLst>
            <a:ext uri="{FF2B5EF4-FFF2-40B4-BE49-F238E27FC236}">
              <a16:creationId xmlns:a16="http://schemas.microsoft.com/office/drawing/2014/main" id="{00000000-0008-0000-0200-000074FDB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  <xdr:oneCellAnchor>
    <xdr:from>
      <xdr:col>86</xdr:col>
      <xdr:colOff>438150</xdr:colOff>
      <xdr:row>209</xdr:row>
      <xdr:rowOff>76200</xdr:rowOff>
    </xdr:from>
    <xdr:ext cx="4495800" cy="2800350"/>
    <xdr:graphicFrame macro="">
      <xdr:nvGraphicFramePr>
        <xdr:cNvPr id="345020884" name="Chart 35" title="圖表">
          <a:extLst>
            <a:ext uri="{FF2B5EF4-FFF2-40B4-BE49-F238E27FC236}">
              <a16:creationId xmlns:a16="http://schemas.microsoft.com/office/drawing/2014/main" id="{00000000-0008-0000-0200-0000D4999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 fLocksWithSheet="0"/>
  </xdr:oneCellAnchor>
  <xdr:oneCellAnchor>
    <xdr:from>
      <xdr:col>76</xdr:col>
      <xdr:colOff>228600</xdr:colOff>
      <xdr:row>224</xdr:row>
      <xdr:rowOff>123825</xdr:rowOff>
    </xdr:from>
    <xdr:ext cx="4495800" cy="2800350"/>
    <xdr:graphicFrame macro="">
      <xdr:nvGraphicFramePr>
        <xdr:cNvPr id="682357664" name="Chart 36" title="圖表">
          <a:extLst>
            <a:ext uri="{FF2B5EF4-FFF2-40B4-BE49-F238E27FC236}">
              <a16:creationId xmlns:a16="http://schemas.microsoft.com/office/drawing/2014/main" id="{00000000-0008-0000-0200-0000A0F3A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 fLocksWithSheet="0"/>
  </xdr:oneCellAnchor>
  <xdr:oneCellAnchor>
    <xdr:from>
      <xdr:col>86</xdr:col>
      <xdr:colOff>381000</xdr:colOff>
      <xdr:row>224</xdr:row>
      <xdr:rowOff>152400</xdr:rowOff>
    </xdr:from>
    <xdr:ext cx="5324475" cy="2752725"/>
    <xdr:graphicFrame macro="">
      <xdr:nvGraphicFramePr>
        <xdr:cNvPr id="420917995" name="Chart 37" title="圖表">
          <a:extLst>
            <a:ext uri="{FF2B5EF4-FFF2-40B4-BE49-F238E27FC236}">
              <a16:creationId xmlns:a16="http://schemas.microsoft.com/office/drawing/2014/main" id="{00000000-0008-0000-0200-0000EBB21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 fLocksWithSheet="0"/>
  </xdr:oneCellAnchor>
  <xdr:oneCellAnchor>
    <xdr:from>
      <xdr:col>76</xdr:col>
      <xdr:colOff>228600</xdr:colOff>
      <xdr:row>239</xdr:row>
      <xdr:rowOff>47625</xdr:rowOff>
    </xdr:from>
    <xdr:ext cx="4495800" cy="2800350"/>
    <xdr:graphicFrame macro="">
      <xdr:nvGraphicFramePr>
        <xdr:cNvPr id="2032749600" name="Chart 38" title="圖表">
          <a:extLst>
            <a:ext uri="{FF2B5EF4-FFF2-40B4-BE49-F238E27FC236}">
              <a16:creationId xmlns:a16="http://schemas.microsoft.com/office/drawing/2014/main" id="{00000000-0008-0000-0200-0000204C2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 fLocksWithSheet="0"/>
  </xdr:oneCellAnchor>
  <xdr:oneCellAnchor>
    <xdr:from>
      <xdr:col>86</xdr:col>
      <xdr:colOff>371475</xdr:colOff>
      <xdr:row>239</xdr:row>
      <xdr:rowOff>104775</xdr:rowOff>
    </xdr:from>
    <xdr:ext cx="5667375" cy="2800350"/>
    <xdr:graphicFrame macro="">
      <xdr:nvGraphicFramePr>
        <xdr:cNvPr id="10389947" name="Chart 39" title="圖表">
          <a:extLst>
            <a:ext uri="{FF2B5EF4-FFF2-40B4-BE49-F238E27FC236}">
              <a16:creationId xmlns:a16="http://schemas.microsoft.com/office/drawing/2014/main" id="{00000000-0008-0000-0200-0000BB899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 fLocksWithSheet="0"/>
  </xdr:oneCellAnchor>
  <xdr:oneCellAnchor>
    <xdr:from>
      <xdr:col>76</xdr:col>
      <xdr:colOff>219075</xdr:colOff>
      <xdr:row>254</xdr:row>
      <xdr:rowOff>123825</xdr:rowOff>
    </xdr:from>
    <xdr:ext cx="5553075" cy="2752725"/>
    <xdr:graphicFrame macro="">
      <xdr:nvGraphicFramePr>
        <xdr:cNvPr id="888441375" name="Chart 40" title="圖表">
          <a:extLst>
            <a:ext uri="{FF2B5EF4-FFF2-40B4-BE49-F238E27FC236}">
              <a16:creationId xmlns:a16="http://schemas.microsoft.com/office/drawing/2014/main" id="{00000000-0008-0000-0200-00001F8AF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 fLocksWithSheet="0"/>
  </xdr:oneCellAnchor>
  <xdr:oneCellAnchor>
    <xdr:from>
      <xdr:col>90</xdr:col>
      <xdr:colOff>133350</xdr:colOff>
      <xdr:row>254</xdr:row>
      <xdr:rowOff>152400</xdr:rowOff>
    </xdr:from>
    <xdr:ext cx="4495800" cy="2752725"/>
    <xdr:graphicFrame macro="">
      <xdr:nvGraphicFramePr>
        <xdr:cNvPr id="1798553850" name="Chart 41" title="圖表">
          <a:extLst>
            <a:ext uri="{FF2B5EF4-FFF2-40B4-BE49-F238E27FC236}">
              <a16:creationId xmlns:a16="http://schemas.microsoft.com/office/drawing/2014/main" id="{00000000-0008-0000-0200-0000FAC03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 fLocksWithSheet="0"/>
  </xdr:oneCellAnchor>
  <xdr:oneCellAnchor>
    <xdr:from>
      <xdr:col>95</xdr:col>
      <xdr:colOff>342900</xdr:colOff>
      <xdr:row>0</xdr:row>
      <xdr:rowOff>38100</xdr:rowOff>
    </xdr:from>
    <xdr:ext cx="4572000" cy="3381375"/>
    <xdr:graphicFrame macro="">
      <xdr:nvGraphicFramePr>
        <xdr:cNvPr id="379043170" name="Chart 42">
          <a:extLst>
            <a:ext uri="{FF2B5EF4-FFF2-40B4-BE49-F238E27FC236}">
              <a16:creationId xmlns:a16="http://schemas.microsoft.com/office/drawing/2014/main" id="{00000000-0008-0000-0200-000062BD9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428625</xdr:colOff>
      <xdr:row>16</xdr:row>
      <xdr:rowOff>133350</xdr:rowOff>
    </xdr:from>
    <xdr:ext cx="4343400" cy="2800350"/>
    <xdr:graphicFrame macro="">
      <xdr:nvGraphicFramePr>
        <xdr:cNvPr id="234184524" name="Chart 43">
          <a:extLst>
            <a:ext uri="{FF2B5EF4-FFF2-40B4-BE49-F238E27FC236}">
              <a16:creationId xmlns:a16="http://schemas.microsoft.com/office/drawing/2014/main" id="{00000000-0008-0000-0400-00004C5FF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29</xdr:col>
      <xdr:colOff>438150</xdr:colOff>
      <xdr:row>56</xdr:row>
      <xdr:rowOff>47625</xdr:rowOff>
    </xdr:from>
    <xdr:ext cx="4391025" cy="2800350"/>
    <xdr:graphicFrame macro="">
      <xdr:nvGraphicFramePr>
        <xdr:cNvPr id="1088643058" name="Chart 44">
          <a:extLst>
            <a:ext uri="{FF2B5EF4-FFF2-40B4-BE49-F238E27FC236}">
              <a16:creationId xmlns:a16="http://schemas.microsoft.com/office/drawing/2014/main" id="{00000000-0008-0000-0400-0000F25FE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workbookViewId="0">
      <selection activeCell="G42" sqref="G42"/>
    </sheetView>
  </sheetViews>
  <sheetFormatPr defaultColWidth="12.5703125" defaultRowHeight="15" customHeight="1"/>
  <cols>
    <col min="1" max="26" width="8.42578125" customWidth="1"/>
  </cols>
  <sheetData>
    <row r="1" spans="1:19" ht="15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/>
      <c r="N1" s="1"/>
      <c r="O1" s="1"/>
      <c r="P1" s="1"/>
      <c r="Q1" s="1"/>
      <c r="R1" s="1"/>
      <c r="S1" s="1"/>
    </row>
    <row r="2" spans="1:19" ht="15.75" customHeight="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customHeight="1">
      <c r="A3" s="2">
        <v>6143</v>
      </c>
      <c r="B3" s="1" t="s">
        <v>11</v>
      </c>
      <c r="C3" s="2">
        <v>63</v>
      </c>
      <c r="D3" s="1" t="s">
        <v>12</v>
      </c>
      <c r="E3" s="2">
        <v>11</v>
      </c>
      <c r="F3" s="1" t="s">
        <v>13</v>
      </c>
      <c r="G3" s="2">
        <v>0.4</v>
      </c>
      <c r="H3" s="1" t="s">
        <v>13</v>
      </c>
      <c r="I3" s="1"/>
      <c r="J3" s="1"/>
      <c r="K3" s="1"/>
      <c r="L3" s="1"/>
      <c r="M3" s="3" t="s">
        <v>14</v>
      </c>
      <c r="N3" s="2">
        <f>COUNTIF(H:H,"Y")</f>
        <v>28</v>
      </c>
      <c r="O3" s="1"/>
      <c r="P3" s="1"/>
      <c r="Q3" s="1"/>
      <c r="R3" s="1"/>
      <c r="S3" s="1"/>
    </row>
    <row r="4" spans="1:19" ht="15.75" customHeight="1">
      <c r="A4" s="2">
        <v>22678</v>
      </c>
      <c r="B4" s="1" t="s">
        <v>11</v>
      </c>
      <c r="C4" s="2">
        <v>77</v>
      </c>
      <c r="D4" s="1" t="s">
        <v>12</v>
      </c>
      <c r="E4" s="2">
        <v>10.199999999999999</v>
      </c>
      <c r="F4" s="1" t="s">
        <v>13</v>
      </c>
      <c r="G4" s="2">
        <v>0.6</v>
      </c>
      <c r="H4" s="1" t="s">
        <v>12</v>
      </c>
      <c r="I4" s="2">
        <v>5</v>
      </c>
      <c r="J4" s="2">
        <v>30</v>
      </c>
      <c r="K4" s="1"/>
      <c r="L4" s="1"/>
      <c r="M4" s="3" t="s">
        <v>15</v>
      </c>
      <c r="N4" s="2">
        <f>COUNTIF(H:H,"N")</f>
        <v>5</v>
      </c>
      <c r="O4" s="1"/>
      <c r="P4" s="1"/>
      <c r="Q4" s="1"/>
      <c r="R4" s="1"/>
      <c r="S4" s="1"/>
    </row>
    <row r="5" spans="1:19" ht="15.75" customHeight="1">
      <c r="A5" s="2">
        <v>78226</v>
      </c>
      <c r="B5" s="1" t="s">
        <v>11</v>
      </c>
      <c r="C5" s="2">
        <v>47</v>
      </c>
      <c r="D5" s="1" t="s">
        <v>13</v>
      </c>
      <c r="E5" s="2">
        <v>13.3</v>
      </c>
      <c r="F5" s="1" t="s">
        <v>13</v>
      </c>
      <c r="G5" s="2">
        <v>0.5</v>
      </c>
      <c r="H5" s="1" t="s">
        <v>12</v>
      </c>
      <c r="I5" s="2">
        <v>28</v>
      </c>
      <c r="J5" s="2">
        <v>35</v>
      </c>
      <c r="K5" s="1"/>
      <c r="L5" s="1"/>
      <c r="M5" s="3" t="s">
        <v>16</v>
      </c>
      <c r="N5" s="2">
        <f>COUNTIF(H:H,"-")</f>
        <v>5</v>
      </c>
      <c r="O5" s="1"/>
      <c r="P5" s="1"/>
      <c r="Q5" s="1"/>
      <c r="R5" s="1"/>
      <c r="S5" s="1"/>
    </row>
    <row r="6" spans="1:19" ht="15.75" customHeight="1">
      <c r="A6" s="2">
        <v>314908</v>
      </c>
      <c r="B6" s="1" t="s">
        <v>11</v>
      </c>
      <c r="C6" s="2">
        <v>81</v>
      </c>
      <c r="D6" s="1" t="s">
        <v>12</v>
      </c>
      <c r="E6" s="2">
        <v>10.4</v>
      </c>
      <c r="F6" s="1" t="s">
        <v>17</v>
      </c>
      <c r="G6" s="1"/>
      <c r="H6" s="1" t="s">
        <v>17</v>
      </c>
      <c r="I6" s="1"/>
      <c r="J6" s="1"/>
      <c r="K6" s="1" t="s">
        <v>18</v>
      </c>
      <c r="L6" s="19" t="s">
        <v>19</v>
      </c>
      <c r="M6" s="20"/>
      <c r="N6" s="1"/>
    </row>
    <row r="7" spans="1:19" ht="15.75" customHeight="1">
      <c r="A7" s="2">
        <v>320078</v>
      </c>
      <c r="B7" s="1" t="s">
        <v>11</v>
      </c>
      <c r="C7" s="2">
        <v>68</v>
      </c>
      <c r="D7" s="1" t="s">
        <v>12</v>
      </c>
      <c r="E7" s="2">
        <v>10.7</v>
      </c>
      <c r="F7" s="1" t="s">
        <v>13</v>
      </c>
      <c r="G7" s="2">
        <v>0.5</v>
      </c>
      <c r="H7" s="1" t="s">
        <v>12</v>
      </c>
      <c r="I7" s="2">
        <v>16</v>
      </c>
      <c r="J7" s="2">
        <v>32</v>
      </c>
      <c r="K7" s="1"/>
      <c r="L7" s="1"/>
      <c r="M7" s="2" t="s">
        <v>20</v>
      </c>
      <c r="N7" s="2">
        <f>COUNTIF(C:C,"&lt;=19") - COUNTIF(C:C,"&lt;=17")</f>
        <v>1</v>
      </c>
    </row>
    <row r="8" spans="1:19" ht="15.75" customHeight="1">
      <c r="A8" s="2">
        <v>323098</v>
      </c>
      <c r="B8" s="1" t="s">
        <v>21</v>
      </c>
      <c r="C8" s="2">
        <v>49</v>
      </c>
      <c r="D8" s="1" t="s">
        <v>12</v>
      </c>
      <c r="E8" s="2">
        <v>10.3</v>
      </c>
      <c r="F8" s="1" t="s">
        <v>13</v>
      </c>
      <c r="G8" s="2">
        <v>0.4</v>
      </c>
      <c r="H8" s="1" t="s">
        <v>12</v>
      </c>
      <c r="I8" s="2">
        <v>24</v>
      </c>
      <c r="J8" s="2">
        <v>28</v>
      </c>
      <c r="K8" s="1"/>
      <c r="L8" s="1"/>
      <c r="M8" s="2" t="s">
        <v>22</v>
      </c>
      <c r="N8" s="2">
        <f>COUNTIF(C:C,"&lt;=29") - COUNTIF(C:C,"&lt;=19")</f>
        <v>2</v>
      </c>
    </row>
    <row r="9" spans="1:19" ht="15.75" customHeight="1">
      <c r="A9" s="2">
        <v>331383</v>
      </c>
      <c r="B9" s="1" t="s">
        <v>11</v>
      </c>
      <c r="C9" s="2">
        <v>69</v>
      </c>
      <c r="D9" s="1" t="s">
        <v>12</v>
      </c>
      <c r="E9" s="2">
        <v>8.6</v>
      </c>
      <c r="F9" s="1" t="s">
        <v>13</v>
      </c>
      <c r="G9" s="2">
        <v>0.3</v>
      </c>
      <c r="H9" s="1" t="s">
        <v>13</v>
      </c>
      <c r="I9" s="1"/>
      <c r="J9" s="1"/>
      <c r="K9" s="1"/>
      <c r="L9" s="1"/>
      <c r="M9" s="2" t="s">
        <v>23</v>
      </c>
      <c r="N9" s="2">
        <f>COUNTIF(C:C,"&lt;=39") - COUNTIF(C:C,"&lt;=29")</f>
        <v>0</v>
      </c>
    </row>
    <row r="10" spans="1:19" ht="15.75" customHeight="1">
      <c r="A10" s="2">
        <v>338780</v>
      </c>
      <c r="B10" s="1" t="s">
        <v>11</v>
      </c>
      <c r="C10" s="2">
        <v>70</v>
      </c>
      <c r="D10" s="1" t="s">
        <v>12</v>
      </c>
      <c r="E10" s="2">
        <v>11.7</v>
      </c>
      <c r="F10" s="1" t="s">
        <v>13</v>
      </c>
      <c r="G10" s="2">
        <v>0.4</v>
      </c>
      <c r="H10" s="1" t="s">
        <v>13</v>
      </c>
      <c r="I10" s="1"/>
      <c r="J10" s="1"/>
      <c r="K10" s="1"/>
      <c r="L10" s="1"/>
      <c r="M10" s="2" t="s">
        <v>24</v>
      </c>
      <c r="N10" s="2">
        <f>COUNTIF(C:C,"&lt;=49") - COUNTIF(C:C,"&lt;=39")</f>
        <v>7</v>
      </c>
    </row>
    <row r="11" spans="1:19" ht="15.75" customHeight="1">
      <c r="A11" s="2">
        <v>345858</v>
      </c>
      <c r="B11" s="1" t="s">
        <v>11</v>
      </c>
      <c r="C11" s="2">
        <v>69</v>
      </c>
      <c r="D11" s="1" t="s">
        <v>12</v>
      </c>
      <c r="E11" s="2">
        <v>11.3</v>
      </c>
      <c r="F11" s="1" t="s">
        <v>13</v>
      </c>
      <c r="G11" s="2">
        <v>0.5</v>
      </c>
      <c r="H11" s="1" t="s">
        <v>13</v>
      </c>
      <c r="I11" s="1"/>
      <c r="J11" s="1"/>
      <c r="K11" s="1"/>
      <c r="L11" s="1"/>
      <c r="M11" s="2" t="s">
        <v>25</v>
      </c>
      <c r="N11" s="2">
        <f>COUNTIF(C:C,"&lt;=59") - COUNTIF(C:C,"&lt;=49")</f>
        <v>9</v>
      </c>
    </row>
    <row r="12" spans="1:19" ht="15.75" customHeight="1">
      <c r="A12" s="2">
        <v>347741</v>
      </c>
      <c r="B12" s="1" t="s">
        <v>21</v>
      </c>
      <c r="C12" s="2">
        <v>63</v>
      </c>
      <c r="D12" s="1" t="s">
        <v>12</v>
      </c>
      <c r="E12" s="2">
        <v>9.5</v>
      </c>
      <c r="F12" s="1" t="s">
        <v>13</v>
      </c>
      <c r="G12" s="2">
        <v>0.5</v>
      </c>
      <c r="H12" s="1" t="s">
        <v>17</v>
      </c>
      <c r="I12" s="1"/>
      <c r="J12" s="1"/>
      <c r="K12" s="1" t="s">
        <v>26</v>
      </c>
      <c r="L12" s="1"/>
      <c r="M12" s="2" t="s">
        <v>27</v>
      </c>
      <c r="N12" s="2">
        <f>COUNTIF(C:C,"&lt;=69") - COUNTIF(C:C,"&lt;=59")</f>
        <v>17</v>
      </c>
    </row>
    <row r="13" spans="1:19" ht="15.75" customHeight="1">
      <c r="A13" s="2">
        <v>349335</v>
      </c>
      <c r="B13" s="1" t="s">
        <v>11</v>
      </c>
      <c r="C13" s="2">
        <v>66</v>
      </c>
      <c r="D13" s="1" t="s">
        <v>17</v>
      </c>
      <c r="E13" s="1" t="s">
        <v>17</v>
      </c>
      <c r="F13" s="1" t="s">
        <v>17</v>
      </c>
      <c r="G13" s="1" t="s">
        <v>17</v>
      </c>
      <c r="H13" s="1" t="s">
        <v>13</v>
      </c>
      <c r="I13" s="1"/>
      <c r="J13" s="1"/>
      <c r="K13" s="1"/>
      <c r="L13" s="1"/>
      <c r="M13" s="2" t="s">
        <v>28</v>
      </c>
      <c r="N13" s="2">
        <f>COUNTIF(C:C,"&lt;=79") - COUNTIF(C:C,"&lt;=69")</f>
        <v>14</v>
      </c>
    </row>
    <row r="14" spans="1:19" ht="15.75" customHeight="1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 t="s">
        <v>30</v>
      </c>
      <c r="N14" s="2">
        <f>COUNTIF(C:C,"&lt;=89") - COUNTIF(C:C,"&lt;=79")</f>
        <v>4</v>
      </c>
    </row>
    <row r="15" spans="1:19" ht="15.75" customHeight="1">
      <c r="A15" s="2">
        <v>106332</v>
      </c>
      <c r="B15" s="1" t="s">
        <v>11</v>
      </c>
      <c r="C15" s="2">
        <v>83</v>
      </c>
      <c r="D15" s="1" t="s">
        <v>12</v>
      </c>
      <c r="E15" s="2">
        <v>9.1</v>
      </c>
      <c r="F15" s="1" t="s">
        <v>13</v>
      </c>
      <c r="G15" s="2">
        <v>0.7</v>
      </c>
      <c r="H15" s="1" t="s">
        <v>12</v>
      </c>
      <c r="I15" s="1"/>
      <c r="J15" s="1"/>
      <c r="K15" s="1"/>
      <c r="L15" s="1"/>
      <c r="M15" s="2" t="s">
        <v>31</v>
      </c>
      <c r="N15" s="2">
        <f>COUNTIF(C:C,"&lt;=99") - COUNTIF(C:C,"&lt;=89")</f>
        <v>0</v>
      </c>
    </row>
    <row r="16" spans="1:19" ht="15.75" customHeight="1">
      <c r="A16" s="2">
        <v>106355</v>
      </c>
      <c r="B16" s="1" t="s">
        <v>21</v>
      </c>
      <c r="C16" s="2">
        <v>59</v>
      </c>
      <c r="D16" s="1" t="s">
        <v>12</v>
      </c>
      <c r="E16" s="2">
        <v>11.2</v>
      </c>
      <c r="F16" s="1" t="s">
        <v>13</v>
      </c>
      <c r="G16" s="2">
        <v>0.6</v>
      </c>
      <c r="H16" s="1" t="s">
        <v>12</v>
      </c>
      <c r="I16" s="1"/>
      <c r="J16" s="1"/>
      <c r="K16" s="1"/>
      <c r="L16" s="1"/>
      <c r="M16" s="1"/>
      <c r="N16" s="1"/>
    </row>
    <row r="17" spans="1:14" ht="15.75" customHeight="1">
      <c r="A17" s="2">
        <v>161436</v>
      </c>
      <c r="B17" s="1" t="s">
        <v>11</v>
      </c>
      <c r="C17" s="2">
        <v>63</v>
      </c>
      <c r="D17" s="1" t="s">
        <v>12</v>
      </c>
      <c r="E17" s="2">
        <v>10.9</v>
      </c>
      <c r="F17" s="1" t="s">
        <v>17</v>
      </c>
      <c r="G17" s="1" t="s">
        <v>17</v>
      </c>
      <c r="H17" s="1" t="s">
        <v>12</v>
      </c>
      <c r="I17" s="1"/>
      <c r="J17" s="1"/>
      <c r="K17" s="1"/>
      <c r="L17" s="1"/>
      <c r="M17" s="3" t="s">
        <v>4</v>
      </c>
      <c r="N17" s="2">
        <f>COUNTIF(F:F,"Y")</f>
        <v>1</v>
      </c>
    </row>
    <row r="18" spans="1:14" ht="15.75" customHeight="1">
      <c r="A18" s="2">
        <v>165551</v>
      </c>
      <c r="B18" s="1" t="s">
        <v>21</v>
      </c>
      <c r="C18" s="2">
        <v>72</v>
      </c>
      <c r="D18" s="1" t="s">
        <v>13</v>
      </c>
      <c r="E18" s="2">
        <v>12.2</v>
      </c>
      <c r="F18" s="1" t="s">
        <v>13</v>
      </c>
      <c r="G18" s="2">
        <v>0.4</v>
      </c>
      <c r="H18" s="1" t="s">
        <v>12</v>
      </c>
      <c r="I18" s="1"/>
      <c r="J18" s="1"/>
      <c r="K18" s="1"/>
      <c r="L18" s="1"/>
      <c r="M18" s="3" t="s">
        <v>32</v>
      </c>
      <c r="N18" s="2">
        <f>COUNTIF(F:F,"N")</f>
        <v>31</v>
      </c>
    </row>
    <row r="19" spans="1:14" ht="15.75" customHeight="1">
      <c r="A19" s="2">
        <v>223535</v>
      </c>
      <c r="B19" s="1" t="s">
        <v>11</v>
      </c>
      <c r="C19" s="2">
        <v>62</v>
      </c>
      <c r="D19" s="1" t="s">
        <v>12</v>
      </c>
      <c r="E19" s="2">
        <v>10.6</v>
      </c>
      <c r="F19" s="1" t="s">
        <v>13</v>
      </c>
      <c r="G19" s="2">
        <v>0.7</v>
      </c>
      <c r="H19" s="1" t="s">
        <v>12</v>
      </c>
      <c r="I19" s="1"/>
      <c r="J19" s="1"/>
      <c r="K19" s="1"/>
      <c r="L19" s="1"/>
      <c r="M19" s="3" t="s">
        <v>33</v>
      </c>
      <c r="N19" s="2">
        <f>COUNTIF(F:F,"-")</f>
        <v>4</v>
      </c>
    </row>
    <row r="20" spans="1:14" ht="15.75" customHeight="1">
      <c r="A20" s="2">
        <v>278250</v>
      </c>
      <c r="B20" s="1" t="s">
        <v>11</v>
      </c>
      <c r="C20" s="1" t="s">
        <v>17</v>
      </c>
      <c r="D20" s="1" t="s">
        <v>17</v>
      </c>
      <c r="E20" s="1" t="s">
        <v>17</v>
      </c>
      <c r="F20" s="1" t="s">
        <v>17</v>
      </c>
      <c r="G20" s="1" t="s">
        <v>17</v>
      </c>
      <c r="H20" s="1" t="s">
        <v>12</v>
      </c>
      <c r="I20" s="1"/>
      <c r="J20" s="1"/>
      <c r="K20" s="1"/>
      <c r="L20" s="1"/>
      <c r="M20" s="2"/>
      <c r="N20" s="1"/>
    </row>
    <row r="21" spans="1:14" ht="15.75" customHeight="1">
      <c r="A21" s="2">
        <v>282862</v>
      </c>
      <c r="B21" s="1" t="s">
        <v>11</v>
      </c>
      <c r="C21" s="2">
        <v>70</v>
      </c>
      <c r="D21" s="1" t="s">
        <v>12</v>
      </c>
      <c r="E21" s="2">
        <v>11.3</v>
      </c>
      <c r="F21" s="1" t="s">
        <v>13</v>
      </c>
      <c r="G21" s="2">
        <v>0.8</v>
      </c>
      <c r="H21" s="1" t="s">
        <v>12</v>
      </c>
      <c r="I21" s="1"/>
      <c r="J21" s="1"/>
      <c r="K21" s="1"/>
      <c r="L21" s="1"/>
      <c r="M21" s="3" t="s">
        <v>2</v>
      </c>
      <c r="N21" s="2">
        <f>COUNTIF(D:D,"Y")</f>
        <v>24</v>
      </c>
    </row>
    <row r="22" spans="1:14" ht="15.75" customHeight="1">
      <c r="A22" s="2">
        <v>330181</v>
      </c>
      <c r="B22" s="1" t="s">
        <v>21</v>
      </c>
      <c r="C22" s="2">
        <v>67</v>
      </c>
      <c r="D22" s="1" t="s">
        <v>12</v>
      </c>
      <c r="E22" s="2">
        <v>11.4</v>
      </c>
      <c r="F22" s="1" t="s">
        <v>13</v>
      </c>
      <c r="G22" s="2">
        <v>0.4</v>
      </c>
      <c r="H22" s="1" t="s">
        <v>12</v>
      </c>
      <c r="I22" s="1"/>
      <c r="J22" s="1"/>
      <c r="K22" s="1" t="s">
        <v>34</v>
      </c>
      <c r="L22" s="1"/>
      <c r="M22" s="3" t="s">
        <v>35</v>
      </c>
      <c r="N22" s="2">
        <f>COUNTIF(D:D,"N")</f>
        <v>10</v>
      </c>
    </row>
    <row r="23" spans="1:14" ht="15.75" customHeight="1">
      <c r="A23" s="2">
        <v>334137</v>
      </c>
      <c r="B23" s="1" t="s">
        <v>21</v>
      </c>
      <c r="C23" s="2">
        <v>49</v>
      </c>
      <c r="D23" s="1" t="s">
        <v>12</v>
      </c>
      <c r="E23" s="2">
        <v>9.9</v>
      </c>
      <c r="F23" s="1" t="s">
        <v>12</v>
      </c>
      <c r="G23" s="2">
        <v>1.1000000000000001</v>
      </c>
      <c r="H23" s="1" t="s">
        <v>17</v>
      </c>
      <c r="I23" s="1"/>
      <c r="J23" s="1"/>
      <c r="K23" s="1"/>
      <c r="L23" s="1"/>
      <c r="M23" s="3" t="s">
        <v>33</v>
      </c>
      <c r="N23" s="2">
        <f>COUNTIF(D:D,"-")</f>
        <v>2</v>
      </c>
    </row>
    <row r="24" spans="1:14" ht="15.75" customHeight="1">
      <c r="A24" s="2">
        <v>342812</v>
      </c>
      <c r="B24" s="1" t="s">
        <v>11</v>
      </c>
      <c r="C24" s="2">
        <v>61</v>
      </c>
      <c r="D24" s="1" t="s">
        <v>12</v>
      </c>
      <c r="E24" s="2">
        <v>11.5</v>
      </c>
      <c r="F24" s="1" t="s">
        <v>13</v>
      </c>
      <c r="G24" s="2">
        <v>0.8</v>
      </c>
      <c r="H24" s="1" t="s">
        <v>12</v>
      </c>
      <c r="I24" s="1"/>
      <c r="J24" s="1"/>
      <c r="K24" s="1"/>
      <c r="L24" s="1"/>
      <c r="M24" s="2"/>
      <c r="N24" s="1"/>
    </row>
    <row r="25" spans="1:14" ht="15.75" customHeight="1">
      <c r="A25" s="2">
        <v>343021</v>
      </c>
      <c r="B25" s="1" t="s">
        <v>11</v>
      </c>
      <c r="C25" s="2">
        <v>77</v>
      </c>
      <c r="D25" s="1" t="s">
        <v>12</v>
      </c>
      <c r="E25" s="2">
        <v>8.3000000000000007</v>
      </c>
      <c r="F25" s="1" t="s">
        <v>13</v>
      </c>
      <c r="G25" s="2">
        <v>0.5</v>
      </c>
      <c r="H25" s="1" t="s">
        <v>12</v>
      </c>
      <c r="I25" s="1"/>
      <c r="J25" s="1"/>
      <c r="K25" s="1"/>
      <c r="L25" s="1"/>
      <c r="M25" s="2" t="s">
        <v>36</v>
      </c>
      <c r="N25" s="2">
        <f>COUNTIF(B:B,"M")</f>
        <v>49</v>
      </c>
    </row>
    <row r="26" spans="1:14" ht="15.75" customHeight="1">
      <c r="A26" s="2">
        <v>349435</v>
      </c>
      <c r="B26" s="1" t="s">
        <v>21</v>
      </c>
      <c r="C26" s="2">
        <v>71</v>
      </c>
      <c r="D26" s="1" t="s">
        <v>12</v>
      </c>
      <c r="E26" s="2">
        <v>10.4</v>
      </c>
      <c r="F26" s="1" t="s">
        <v>13</v>
      </c>
      <c r="G26" s="2">
        <v>0.6</v>
      </c>
      <c r="H26" s="1" t="s">
        <v>17</v>
      </c>
      <c r="I26" s="1"/>
      <c r="J26" s="1"/>
      <c r="K26" s="19" t="s">
        <v>19</v>
      </c>
      <c r="L26" s="20"/>
      <c r="M26" s="2" t="s">
        <v>37</v>
      </c>
      <c r="N26" s="2">
        <f>COUNTIF(B:B,"F")</f>
        <v>24</v>
      </c>
    </row>
    <row r="27" spans="1:14" ht="15.75" customHeight="1">
      <c r="A27" s="2">
        <v>350633</v>
      </c>
      <c r="B27" s="1" t="s">
        <v>21</v>
      </c>
      <c r="C27" s="2">
        <v>52</v>
      </c>
      <c r="D27" s="1" t="s">
        <v>12</v>
      </c>
      <c r="E27" s="2">
        <v>11.6</v>
      </c>
      <c r="F27" s="1" t="s">
        <v>13</v>
      </c>
      <c r="G27" s="2">
        <v>0.5</v>
      </c>
      <c r="H27" s="1" t="s">
        <v>12</v>
      </c>
      <c r="I27" s="1"/>
      <c r="J27" s="4"/>
      <c r="K27" s="4"/>
      <c r="L27" s="4"/>
      <c r="M27" s="4"/>
      <c r="N27" s="4"/>
    </row>
    <row r="28" spans="1:14" ht="15.75" customHeight="1">
      <c r="A28" s="2">
        <v>351137</v>
      </c>
      <c r="B28" s="1" t="s">
        <v>11</v>
      </c>
      <c r="C28" s="2">
        <v>57</v>
      </c>
      <c r="D28" s="1" t="s">
        <v>12</v>
      </c>
      <c r="E28" s="2">
        <v>10.9</v>
      </c>
      <c r="F28" s="1" t="s">
        <v>13</v>
      </c>
      <c r="G28" s="2">
        <v>0.4</v>
      </c>
      <c r="H28" s="1" t="s">
        <v>12</v>
      </c>
      <c r="I28" s="1"/>
      <c r="J28" s="4"/>
      <c r="K28" s="4"/>
      <c r="L28" s="4"/>
      <c r="M28" s="4"/>
      <c r="N28" s="4"/>
    </row>
    <row r="29" spans="1:14" ht="15.75" customHeight="1">
      <c r="A29" s="2">
        <v>357416</v>
      </c>
      <c r="B29" s="1" t="s">
        <v>21</v>
      </c>
      <c r="C29" s="2">
        <v>75</v>
      </c>
      <c r="D29" s="1" t="s">
        <v>12</v>
      </c>
      <c r="E29" s="2">
        <v>8.3000000000000007</v>
      </c>
      <c r="F29" s="1" t="s">
        <v>13</v>
      </c>
      <c r="G29" s="2">
        <v>0.4</v>
      </c>
      <c r="H29" s="1" t="s">
        <v>17</v>
      </c>
      <c r="I29" s="1"/>
      <c r="J29" s="4"/>
      <c r="K29" s="4"/>
      <c r="L29" s="4"/>
      <c r="M29" s="4"/>
      <c r="N29" s="4"/>
    </row>
    <row r="30" spans="1:14" ht="15.75" customHeight="1">
      <c r="A30" s="2">
        <v>359546</v>
      </c>
      <c r="B30" s="1" t="s">
        <v>11</v>
      </c>
      <c r="C30" s="2">
        <v>74</v>
      </c>
      <c r="D30" s="1" t="s">
        <v>12</v>
      </c>
      <c r="E30" s="2">
        <v>11.6</v>
      </c>
      <c r="F30" s="1" t="s">
        <v>13</v>
      </c>
      <c r="G30" s="2">
        <v>0.5</v>
      </c>
      <c r="H30" s="1" t="s">
        <v>12</v>
      </c>
      <c r="I30" s="1"/>
      <c r="J30" s="4"/>
      <c r="K30" s="4"/>
      <c r="L30" s="4"/>
      <c r="M30" s="4"/>
      <c r="N30" s="4"/>
    </row>
    <row r="31" spans="1:14" ht="15.75" customHeight="1">
      <c r="A31" s="4" t="s">
        <v>38</v>
      </c>
      <c r="I31" s="1"/>
      <c r="J31" s="4"/>
      <c r="K31" s="4"/>
      <c r="L31" s="4"/>
      <c r="M31" s="4"/>
      <c r="N31" s="4"/>
    </row>
    <row r="32" spans="1:14" ht="15.75" customHeight="1">
      <c r="A32" s="4">
        <v>14833</v>
      </c>
      <c r="B32" s="4" t="s">
        <v>21</v>
      </c>
      <c r="C32" s="2"/>
      <c r="D32" s="2"/>
      <c r="I32" s="1"/>
      <c r="J32" s="4"/>
      <c r="K32" s="4"/>
      <c r="L32" s="4"/>
      <c r="M32" s="4"/>
      <c r="N32" s="4"/>
    </row>
    <row r="33" spans="1:19" ht="15.75" customHeight="1">
      <c r="A33" s="4">
        <v>22678</v>
      </c>
      <c r="B33" s="4" t="s">
        <v>11</v>
      </c>
      <c r="C33" s="2">
        <v>77</v>
      </c>
      <c r="I33" s="1"/>
      <c r="J33" s="4"/>
      <c r="K33" s="4"/>
      <c r="L33" s="4"/>
      <c r="M33" s="4"/>
      <c r="N33" s="4"/>
    </row>
    <row r="34" spans="1:19" ht="15.75" customHeight="1">
      <c r="A34" s="4">
        <v>78226</v>
      </c>
      <c r="B34" s="4" t="s">
        <v>11</v>
      </c>
      <c r="C34" s="2">
        <v>47</v>
      </c>
      <c r="I34" s="1"/>
      <c r="J34" s="4"/>
      <c r="K34" s="4"/>
      <c r="L34" s="4"/>
      <c r="M34" s="4"/>
      <c r="N34" s="4"/>
    </row>
    <row r="35" spans="1:19" ht="15.75" customHeight="1">
      <c r="A35" s="4">
        <v>106332</v>
      </c>
      <c r="B35" s="4" t="s">
        <v>11</v>
      </c>
      <c r="C35" s="2">
        <v>83</v>
      </c>
      <c r="I35" s="1"/>
      <c r="J35" s="4"/>
      <c r="K35" s="4"/>
      <c r="L35" s="4"/>
      <c r="M35" s="4"/>
      <c r="N35" s="4"/>
    </row>
    <row r="36" spans="1:19" ht="15.75" customHeight="1">
      <c r="A36" s="4">
        <v>106355</v>
      </c>
      <c r="B36" s="4" t="s">
        <v>21</v>
      </c>
      <c r="C36" s="2">
        <v>59</v>
      </c>
      <c r="I36" s="1"/>
      <c r="J36" s="4"/>
      <c r="K36" s="4"/>
      <c r="L36" s="4"/>
      <c r="M36" s="4"/>
      <c r="N36" s="4"/>
    </row>
    <row r="37" spans="1:19" ht="15.75" customHeight="1">
      <c r="A37" s="4">
        <v>130642</v>
      </c>
      <c r="B37" s="4" t="s">
        <v>11</v>
      </c>
      <c r="C37" s="2"/>
      <c r="D37" s="2"/>
      <c r="I37" s="1"/>
      <c r="J37" s="4"/>
      <c r="K37" s="4"/>
      <c r="L37" s="4"/>
      <c r="M37" s="4"/>
      <c r="N37" s="4"/>
    </row>
    <row r="38" spans="1:19" ht="15.75" customHeight="1">
      <c r="A38" s="4">
        <v>161436</v>
      </c>
      <c r="B38" s="4" t="s">
        <v>11</v>
      </c>
      <c r="C38" s="2">
        <v>63</v>
      </c>
      <c r="I38" s="1"/>
      <c r="J38" s="4"/>
      <c r="K38" s="4"/>
      <c r="L38" s="4"/>
      <c r="M38" s="4"/>
      <c r="N38" s="4"/>
    </row>
    <row r="39" spans="1:19" ht="15.75" customHeight="1">
      <c r="A39" s="4">
        <v>165551</v>
      </c>
      <c r="B39" s="4" t="s">
        <v>21</v>
      </c>
      <c r="C39" s="2">
        <v>72</v>
      </c>
      <c r="I39" s="1"/>
      <c r="J39" s="4"/>
      <c r="K39" s="4"/>
      <c r="L39" s="4"/>
      <c r="M39" s="4"/>
      <c r="N39" s="4"/>
    </row>
    <row r="40" spans="1:19" ht="15.75" customHeight="1">
      <c r="A40" s="1">
        <v>223535</v>
      </c>
      <c r="B40" s="1" t="s">
        <v>11</v>
      </c>
      <c r="C40" s="2">
        <v>62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4">
        <v>268733</v>
      </c>
      <c r="B41" s="4" t="s">
        <v>11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4">
        <v>278250</v>
      </c>
      <c r="B42" s="4" t="s">
        <v>11</v>
      </c>
      <c r="C42" s="1" t="s">
        <v>17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4">
        <v>282862</v>
      </c>
      <c r="B43" s="4" t="s">
        <v>11</v>
      </c>
      <c r="C43" s="2">
        <v>70</v>
      </c>
      <c r="D43" s="1"/>
      <c r="E43" s="1"/>
      <c r="F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4">
        <v>314908</v>
      </c>
      <c r="B44" s="4" t="s">
        <v>11</v>
      </c>
      <c r="C44" s="2">
        <v>81</v>
      </c>
      <c r="D44" s="1"/>
      <c r="E44" s="1"/>
      <c r="F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4">
        <v>315172</v>
      </c>
      <c r="B45" s="4" t="s">
        <v>21</v>
      </c>
      <c r="D45" s="1"/>
      <c r="E45" s="1"/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4">
        <v>320078</v>
      </c>
      <c r="B46" s="4" t="s">
        <v>11</v>
      </c>
      <c r="C46" s="2">
        <v>68</v>
      </c>
      <c r="D46" s="1"/>
      <c r="E46" s="1"/>
      <c r="F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4">
        <v>323098</v>
      </c>
      <c r="B47" s="4" t="s">
        <v>21</v>
      </c>
      <c r="C47" s="2">
        <v>49</v>
      </c>
      <c r="D47" s="1"/>
      <c r="E47" s="1"/>
      <c r="F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4">
        <v>330181</v>
      </c>
      <c r="B48" s="4" t="s">
        <v>21</v>
      </c>
      <c r="C48" s="2">
        <v>67</v>
      </c>
      <c r="D48" s="1"/>
      <c r="E48" s="1"/>
      <c r="F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4">
        <v>331383</v>
      </c>
      <c r="B49" s="4" t="s">
        <v>11</v>
      </c>
      <c r="C49" s="2">
        <v>69</v>
      </c>
      <c r="D49" s="1"/>
      <c r="E49" s="1"/>
      <c r="F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4">
        <v>333781</v>
      </c>
      <c r="B50" s="4" t="s">
        <v>21</v>
      </c>
      <c r="C50" s="2"/>
      <c r="D50" s="2"/>
    </row>
    <row r="51" spans="1:19" ht="15.75" customHeight="1">
      <c r="A51" s="4">
        <v>338780</v>
      </c>
      <c r="B51" s="4" t="s">
        <v>11</v>
      </c>
      <c r="C51" s="2">
        <v>70</v>
      </c>
    </row>
    <row r="52" spans="1:19" ht="15.75" customHeight="1">
      <c r="A52" s="4">
        <v>340271</v>
      </c>
      <c r="B52" s="4" t="s">
        <v>11</v>
      </c>
      <c r="C52" s="2"/>
      <c r="D52" s="2"/>
    </row>
    <row r="53" spans="1:19" ht="15.75" customHeight="1">
      <c r="A53" s="1">
        <v>340430</v>
      </c>
      <c r="B53" s="1" t="s">
        <v>11</v>
      </c>
    </row>
    <row r="54" spans="1:19" ht="15.75" customHeight="1">
      <c r="A54" s="4">
        <v>343021</v>
      </c>
      <c r="B54" s="4" t="s">
        <v>11</v>
      </c>
      <c r="C54" s="2">
        <v>77</v>
      </c>
    </row>
    <row r="55" spans="1:19" ht="15.75" customHeight="1">
      <c r="A55" s="1">
        <v>344961</v>
      </c>
      <c r="B55" s="1" t="s">
        <v>11</v>
      </c>
    </row>
    <row r="56" spans="1:19" ht="15.75" customHeight="1">
      <c r="A56" s="4">
        <v>345177</v>
      </c>
      <c r="B56" s="4" t="s">
        <v>11</v>
      </c>
    </row>
    <row r="57" spans="1:19" ht="15.75" customHeight="1">
      <c r="A57" s="4">
        <v>345858</v>
      </c>
      <c r="B57" s="4" t="s">
        <v>11</v>
      </c>
      <c r="C57" s="2">
        <v>69</v>
      </c>
    </row>
    <row r="58" spans="1:19" ht="15.75" customHeight="1">
      <c r="A58" s="4">
        <v>348953</v>
      </c>
      <c r="B58" s="4" t="s">
        <v>11</v>
      </c>
      <c r="C58" s="2"/>
      <c r="D58" s="2"/>
      <c r="J58" s="4">
        <v>22678</v>
      </c>
    </row>
    <row r="59" spans="1:19" ht="15.75" customHeight="1">
      <c r="A59" s="4">
        <v>350633</v>
      </c>
      <c r="B59" s="4" t="s">
        <v>21</v>
      </c>
      <c r="C59" s="2">
        <v>52</v>
      </c>
      <c r="D59" s="2"/>
      <c r="J59" s="4">
        <v>78226</v>
      </c>
    </row>
    <row r="60" spans="1:19" ht="15.75" customHeight="1">
      <c r="A60" s="1">
        <v>351317</v>
      </c>
      <c r="B60" s="1" t="s">
        <v>11</v>
      </c>
      <c r="C60" s="2">
        <v>65</v>
      </c>
      <c r="D60" s="2"/>
      <c r="J60" s="4">
        <v>106332</v>
      </c>
    </row>
    <row r="61" spans="1:19" ht="15.75" customHeight="1">
      <c r="A61" s="1">
        <v>352633</v>
      </c>
      <c r="B61" s="1" t="s">
        <v>21</v>
      </c>
      <c r="J61" s="4">
        <v>106355</v>
      </c>
    </row>
    <row r="62" spans="1:19" ht="15.75" customHeight="1">
      <c r="A62" s="1">
        <v>356450</v>
      </c>
      <c r="B62" s="1" t="s">
        <v>11</v>
      </c>
      <c r="J62" s="4">
        <v>161436</v>
      </c>
    </row>
    <row r="63" spans="1:19" ht="15.75" customHeight="1">
      <c r="A63" s="4">
        <v>356759</v>
      </c>
      <c r="B63" s="4" t="s">
        <v>21</v>
      </c>
      <c r="J63" s="4">
        <v>165551</v>
      </c>
    </row>
    <row r="64" spans="1:19" ht="15.75" customHeight="1">
      <c r="A64" s="1">
        <v>356832</v>
      </c>
      <c r="B64" s="1" t="s">
        <v>11</v>
      </c>
      <c r="J64" s="1">
        <v>223535</v>
      </c>
    </row>
    <row r="65" spans="1:10" ht="15.75" customHeight="1">
      <c r="A65" s="4">
        <v>357019</v>
      </c>
      <c r="B65" s="4" t="s">
        <v>11</v>
      </c>
      <c r="J65" s="4">
        <v>282862</v>
      </c>
    </row>
    <row r="66" spans="1:10" ht="15.75" customHeight="1">
      <c r="A66" s="4">
        <v>357736</v>
      </c>
      <c r="B66" s="4" t="s">
        <v>21</v>
      </c>
      <c r="C66" s="2"/>
      <c r="D66" s="2"/>
      <c r="J66" s="4">
        <v>314908</v>
      </c>
    </row>
    <row r="67" spans="1:10" ht="15.75" customHeight="1">
      <c r="A67" s="4">
        <v>359546</v>
      </c>
      <c r="B67" s="4" t="s">
        <v>11</v>
      </c>
      <c r="C67" s="2">
        <v>74</v>
      </c>
      <c r="J67" s="4">
        <v>320078</v>
      </c>
    </row>
    <row r="68" spans="1:10" ht="15.75" customHeight="1">
      <c r="A68" s="4">
        <v>359647</v>
      </c>
      <c r="B68" s="4" t="s">
        <v>21</v>
      </c>
      <c r="J68" s="4">
        <v>323098</v>
      </c>
    </row>
    <row r="69" spans="1:10" ht="15.75" customHeight="1">
      <c r="J69" s="4">
        <v>330181</v>
      </c>
    </row>
    <row r="70" spans="1:10" ht="15.75" customHeight="1">
      <c r="J70" s="4">
        <v>331383</v>
      </c>
    </row>
    <row r="71" spans="1:10" ht="15.75" customHeight="1">
      <c r="J71" s="4">
        <v>338780</v>
      </c>
    </row>
    <row r="72" spans="1:10" ht="15.75" customHeight="1">
      <c r="J72" s="4">
        <v>343021</v>
      </c>
    </row>
    <row r="73" spans="1:10" ht="15.75" customHeight="1">
      <c r="J73" s="4">
        <v>345858</v>
      </c>
    </row>
    <row r="74" spans="1:10" ht="15.75" customHeight="1">
      <c r="J74" s="4">
        <v>350633</v>
      </c>
    </row>
    <row r="75" spans="1:10" ht="15.75" customHeight="1">
      <c r="J75" s="1">
        <v>351317</v>
      </c>
    </row>
    <row r="76" spans="1:10" ht="15.75" customHeight="1">
      <c r="J76" s="4">
        <v>359546</v>
      </c>
    </row>
    <row r="77" spans="1:10" ht="15.75" customHeight="1"/>
    <row r="78" spans="1:10" ht="15.75" customHeight="1"/>
    <row r="79" spans="1:10" ht="15.75" customHeight="1"/>
    <row r="80" spans="1:10" ht="15.75" customHeight="1">
      <c r="A80" s="1" t="s">
        <v>39</v>
      </c>
      <c r="B80" s="1"/>
      <c r="C80" s="1"/>
      <c r="D80" s="1"/>
      <c r="E80" s="1"/>
      <c r="F80" s="1"/>
      <c r="G80" s="1"/>
      <c r="H80" s="1"/>
    </row>
    <row r="81" spans="1:8" ht="15.75" customHeight="1">
      <c r="A81" s="2">
        <v>101801</v>
      </c>
      <c r="B81" s="1" t="s">
        <v>21</v>
      </c>
      <c r="C81" s="2">
        <v>49</v>
      </c>
      <c r="D81" s="1" t="s">
        <v>12</v>
      </c>
      <c r="E81" s="2">
        <v>11.9</v>
      </c>
      <c r="F81" s="1" t="s">
        <v>13</v>
      </c>
      <c r="G81" s="2">
        <v>0.8</v>
      </c>
      <c r="H81" s="1" t="s">
        <v>12</v>
      </c>
    </row>
    <row r="82" spans="1:8" ht="15.75" customHeight="1">
      <c r="A82" s="2">
        <v>110101</v>
      </c>
      <c r="B82" s="1" t="s">
        <v>21</v>
      </c>
      <c r="C82" s="2">
        <v>55</v>
      </c>
      <c r="D82" s="1" t="s">
        <v>13</v>
      </c>
      <c r="E82" s="2">
        <v>13.9</v>
      </c>
      <c r="F82" s="1" t="s">
        <v>13</v>
      </c>
      <c r="G82" s="2">
        <v>1.2</v>
      </c>
      <c r="H82" s="1" t="s">
        <v>12</v>
      </c>
    </row>
    <row r="83" spans="1:8" ht="15.75" customHeight="1">
      <c r="A83" s="2">
        <v>110102</v>
      </c>
      <c r="B83" s="1" t="s">
        <v>11</v>
      </c>
      <c r="C83" s="2">
        <v>52</v>
      </c>
      <c r="D83" s="1" t="s">
        <v>13</v>
      </c>
      <c r="E83" s="2">
        <v>15.4</v>
      </c>
      <c r="F83" s="1" t="s">
        <v>13</v>
      </c>
      <c r="G83" s="2">
        <v>0.6</v>
      </c>
      <c r="H83" s="1" t="s">
        <v>12</v>
      </c>
    </row>
    <row r="84" spans="1:8" ht="15.75" customHeight="1">
      <c r="A84" s="2">
        <v>110103</v>
      </c>
      <c r="B84" s="1" t="s">
        <v>11</v>
      </c>
      <c r="C84" s="2">
        <v>42</v>
      </c>
      <c r="D84" s="1" t="s">
        <v>13</v>
      </c>
      <c r="E84" s="2">
        <v>14.9</v>
      </c>
      <c r="F84" s="1" t="s">
        <v>13</v>
      </c>
      <c r="G84" s="2">
        <v>0.6</v>
      </c>
      <c r="H84" s="5" t="s">
        <v>12</v>
      </c>
    </row>
    <row r="85" spans="1:8" ht="15.75" customHeight="1">
      <c r="A85" s="2">
        <v>110104</v>
      </c>
      <c r="B85" s="1" t="s">
        <v>11</v>
      </c>
      <c r="C85" s="2">
        <v>58</v>
      </c>
      <c r="D85" s="1" t="s">
        <v>13</v>
      </c>
      <c r="E85" s="2">
        <v>16.8</v>
      </c>
      <c r="F85" s="1" t="s">
        <v>13</v>
      </c>
      <c r="G85" s="2">
        <v>0.8</v>
      </c>
      <c r="H85" s="1" t="s">
        <v>12</v>
      </c>
    </row>
    <row r="86" spans="1:8" ht="15.75" customHeight="1">
      <c r="A86" s="2">
        <v>110105</v>
      </c>
      <c r="B86" s="1" t="s">
        <v>11</v>
      </c>
      <c r="C86" s="2">
        <v>51</v>
      </c>
      <c r="D86" s="1" t="s">
        <v>13</v>
      </c>
      <c r="E86" s="2">
        <v>15.4</v>
      </c>
      <c r="F86" s="1" t="s">
        <v>13</v>
      </c>
      <c r="G86" s="2">
        <v>0.6</v>
      </c>
      <c r="H86" s="1" t="s">
        <v>12</v>
      </c>
    </row>
    <row r="87" spans="1:8" ht="15.75" customHeight="1">
      <c r="A87" s="2">
        <v>112201</v>
      </c>
      <c r="B87" s="1" t="s">
        <v>21</v>
      </c>
      <c r="C87" s="2">
        <v>19</v>
      </c>
      <c r="D87" s="1" t="s">
        <v>13</v>
      </c>
      <c r="E87" s="2">
        <v>13.9</v>
      </c>
      <c r="F87" s="1" t="s">
        <v>13</v>
      </c>
      <c r="G87" s="2">
        <v>0.7</v>
      </c>
      <c r="H87" s="1" t="s">
        <v>12</v>
      </c>
    </row>
    <row r="88" spans="1:8" ht="15.75" customHeight="1">
      <c r="A88" s="2">
        <v>112202</v>
      </c>
      <c r="B88" s="1" t="s">
        <v>11</v>
      </c>
      <c r="C88" s="2">
        <v>25</v>
      </c>
      <c r="D88" s="1" t="s">
        <v>13</v>
      </c>
      <c r="E88" s="2">
        <v>15.2</v>
      </c>
      <c r="F88" s="1" t="s">
        <v>13</v>
      </c>
      <c r="G88" s="2">
        <v>1.1000000000000001</v>
      </c>
      <c r="H88" s="1" t="s">
        <v>12</v>
      </c>
    </row>
    <row r="89" spans="1:8" ht="15.75" customHeight="1">
      <c r="A89" s="2">
        <v>112203</v>
      </c>
      <c r="B89" s="1" t="s">
        <v>11</v>
      </c>
      <c r="C89" s="2">
        <v>27</v>
      </c>
      <c r="D89" s="1" t="s">
        <v>13</v>
      </c>
      <c r="E89" s="2">
        <v>15.4</v>
      </c>
      <c r="F89" s="1" t="s">
        <v>13</v>
      </c>
      <c r="G89" s="2">
        <v>0.8</v>
      </c>
      <c r="H89" s="1" t="s">
        <v>12</v>
      </c>
    </row>
    <row r="90" spans="1:8" ht="15.75" customHeight="1">
      <c r="A90" s="2">
        <v>112901</v>
      </c>
      <c r="B90" s="1" t="s">
        <v>40</v>
      </c>
      <c r="C90" s="1" t="s">
        <v>41</v>
      </c>
      <c r="D90" s="1"/>
      <c r="E90" s="1"/>
      <c r="F90" s="1"/>
      <c r="G90" s="1"/>
      <c r="H90" s="1" t="s">
        <v>12</v>
      </c>
    </row>
    <row r="91" spans="1:8" ht="15.75" customHeight="1">
      <c r="A91" s="2">
        <v>112902</v>
      </c>
      <c r="B91" s="1" t="s">
        <v>42</v>
      </c>
      <c r="C91" s="1" t="s">
        <v>43</v>
      </c>
      <c r="D91" s="1"/>
      <c r="E91" s="1"/>
      <c r="F91" s="1"/>
      <c r="G91" s="1"/>
      <c r="H91" s="1" t="s">
        <v>12</v>
      </c>
    </row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6:M6"/>
    <mergeCell ref="K26:L26"/>
  </mergeCells>
  <phoneticPr fontId="11" type="noConversion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X1000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" customHeight="1"/>
  <cols>
    <col min="1" max="54" width="8.42578125" customWidth="1"/>
    <col min="55" max="55" width="5.85546875" customWidth="1"/>
    <col min="56" max="73" width="8.42578125" customWidth="1"/>
    <col min="74" max="74" width="13.85546875" customWidth="1"/>
    <col min="75" max="76" width="8.42578125" customWidth="1"/>
  </cols>
  <sheetData>
    <row r="1" spans="1:76" ht="15.75" customHeight="1">
      <c r="A1" s="4" t="s">
        <v>44</v>
      </c>
      <c r="B1" s="4" t="s">
        <v>45</v>
      </c>
      <c r="C1" s="4" t="s">
        <v>46</v>
      </c>
      <c r="D1" s="4" t="s">
        <v>47</v>
      </c>
      <c r="F1" s="4" t="s">
        <v>48</v>
      </c>
      <c r="H1" s="4" t="s">
        <v>49</v>
      </c>
      <c r="J1" s="4" t="s">
        <v>50</v>
      </c>
      <c r="L1" s="4" t="s">
        <v>51</v>
      </c>
      <c r="N1" s="4" t="s">
        <v>52</v>
      </c>
      <c r="P1" s="4" t="s">
        <v>53</v>
      </c>
      <c r="R1" s="4" t="s">
        <v>54</v>
      </c>
      <c r="T1" s="4" t="s">
        <v>55</v>
      </c>
      <c r="V1" s="4" t="s">
        <v>56</v>
      </c>
      <c r="X1" s="4" t="s">
        <v>57</v>
      </c>
      <c r="Z1" s="4" t="s">
        <v>58</v>
      </c>
      <c r="AB1" s="4" t="s">
        <v>59</v>
      </c>
      <c r="AD1" s="4" t="s">
        <v>60</v>
      </c>
      <c r="AF1" s="4" t="s">
        <v>61</v>
      </c>
      <c r="AH1" s="4" t="s">
        <v>62</v>
      </c>
      <c r="AJ1" s="4" t="s">
        <v>63</v>
      </c>
      <c r="AL1" s="4" t="s">
        <v>64</v>
      </c>
      <c r="AN1" s="4" t="s">
        <v>65</v>
      </c>
      <c r="AP1" s="4" t="s">
        <v>66</v>
      </c>
      <c r="AR1" s="4" t="s">
        <v>67</v>
      </c>
      <c r="AT1" s="4" t="s">
        <v>68</v>
      </c>
      <c r="AV1" s="4" t="s">
        <v>69</v>
      </c>
      <c r="AX1" s="4" t="s">
        <v>70</v>
      </c>
      <c r="AZ1" s="4" t="s">
        <v>71</v>
      </c>
      <c r="BB1" s="4" t="s">
        <v>72</v>
      </c>
      <c r="BD1" s="4" t="s">
        <v>73</v>
      </c>
      <c r="BF1" s="4" t="s">
        <v>74</v>
      </c>
      <c r="BH1" s="4" t="s">
        <v>75</v>
      </c>
      <c r="BJ1" s="4" t="s">
        <v>76</v>
      </c>
      <c r="BL1" s="4" t="s">
        <v>77</v>
      </c>
      <c r="BN1" s="4" t="s">
        <v>78</v>
      </c>
      <c r="BP1" s="4" t="s">
        <v>79</v>
      </c>
      <c r="BR1" s="4" t="s">
        <v>80</v>
      </c>
      <c r="BT1" s="4" t="s">
        <v>81</v>
      </c>
      <c r="BV1" s="4" t="s">
        <v>82</v>
      </c>
      <c r="BW1" s="4" t="s">
        <v>83</v>
      </c>
      <c r="BX1" s="4" t="s">
        <v>84</v>
      </c>
    </row>
    <row r="2" spans="1:76" ht="15.75" customHeight="1">
      <c r="A2" s="4" t="s">
        <v>85</v>
      </c>
      <c r="BX2" s="4"/>
    </row>
    <row r="3" spans="1:76" ht="15.75" customHeight="1">
      <c r="A3" s="4">
        <v>6143</v>
      </c>
      <c r="B3" s="4" t="s">
        <v>11</v>
      </c>
      <c r="C3" s="4">
        <v>63</v>
      </c>
      <c r="D3" s="4">
        <v>7.18</v>
      </c>
      <c r="E3" s="4" t="e">
        <f t="array" aca="1" ref="E3" ca="1">_xludf.IFS(D3&gt;10, 1, D3&lt;4, 2, TRUE, 0)</f>
        <v>#NAME?</v>
      </c>
      <c r="F3" s="4">
        <v>3.58</v>
      </c>
      <c r="G3" s="4" t="e">
        <f t="array" aca="1" ref="G3" ca="1">_xludf.IFS(F3&gt;6.2, 1, F3&lt;3.7, 2, TRUE, 0)</f>
        <v>#NAME?</v>
      </c>
      <c r="H3" s="4">
        <v>10.4</v>
      </c>
      <c r="I3" s="4" t="e">
        <f t="array" aca="1" ref="I3" ca="1">_xludf.IFS(H3&gt;18, 1, H3&lt;13, 2, TRUE, 0)</f>
        <v>#NAME?</v>
      </c>
      <c r="J3" s="4">
        <v>29.5</v>
      </c>
      <c r="K3" s="4" t="e">
        <f t="array" aca="1" ref="K3" ca="1">_xludf.IFS(J3&gt;55, 1, J3&lt;34, 2, TRUE, 0)</f>
        <v>#NAME?</v>
      </c>
      <c r="L3" s="4">
        <v>82.4</v>
      </c>
      <c r="M3" s="4" t="e">
        <f t="array" aca="1" ref="M3" ca="1">_xludf.IFS(L3&gt;100, 1, L3&lt;80, 2, TRUE, 0)</f>
        <v>#NAME?</v>
      </c>
      <c r="N3" s="4">
        <v>29.1</v>
      </c>
      <c r="O3" s="4" t="e">
        <f t="array" aca="1" ref="O3" ca="1">_xludf.IFS(N3&gt;32, 1, N3&lt;26, 2, TRUE, 0)</f>
        <v>#NAME?</v>
      </c>
      <c r="P3" s="4">
        <v>35.299999999999997</v>
      </c>
      <c r="Q3" s="4" t="e">
        <f t="array" aca="1" ref="Q3" ca="1">_xludf.IFS(P3&gt;37, 1, P3&lt;31, 2, TRUE, 0)</f>
        <v>#NAME?</v>
      </c>
      <c r="R3" s="4">
        <v>135</v>
      </c>
      <c r="S3" s="4" t="e">
        <f t="array" aca="1" ref="S3" ca="1">_xludf.IFS(R3&gt;400, 1, R3&lt;138, 2, TRUE, 0)</f>
        <v>#NAME?</v>
      </c>
      <c r="T3" s="4">
        <v>13.2</v>
      </c>
      <c r="U3" s="4" t="e">
        <f t="array" aca="1" ref="U3" ca="1">_xludf.IFS(T3&gt;15, 1, T3&lt;11, 2, TRUE, 0)</f>
        <v>#NAME?</v>
      </c>
      <c r="V3" s="4">
        <v>51.4</v>
      </c>
      <c r="W3" s="4" t="e">
        <f t="array" aca="1" ref="W3" ca="1">_xludf.IFS(V3&gt;78, 1, V3&lt;45, 2, TRUE, 0)</f>
        <v>#NAME?</v>
      </c>
      <c r="X3" s="4">
        <v>10.4</v>
      </c>
      <c r="Y3" s="4" t="e">
        <f t="array" aca="1" ref="Y3" ca="1">_xludf.IFS(X3&gt;45, 1, X3&lt;23, 2, TRUE, 0)</f>
        <v>#NAME?</v>
      </c>
      <c r="Z3" s="4">
        <v>9.1</v>
      </c>
      <c r="AA3" s="4" t="e">
        <f t="array" aca="1" ref="AA3" ca="1">_xludf.IFS(Z3&gt;10, 1, Z3&lt;2, 2, TRUE, 0)</f>
        <v>#NAME?</v>
      </c>
      <c r="AB3" s="4">
        <v>28.7</v>
      </c>
      <c r="AC3" s="4" t="e">
        <f t="array" aca="1" ref="AC3" ca="1">_xludf.IFS(AB3&gt;6, 1, AB3&lt;0, 2, TRUE, 0)</f>
        <v>#NAME?</v>
      </c>
      <c r="AD3" s="4">
        <v>0.4</v>
      </c>
      <c r="AE3" s="4" t="e">
        <f t="array" aca="1" ref="AE3" ca="1">_xludf.IFS(AD3&gt;2, 1, AD3&lt;0, 2, TRUE, 0)</f>
        <v>#NAME?</v>
      </c>
      <c r="AF3" s="4">
        <v>131</v>
      </c>
      <c r="AG3" s="4" t="e">
        <f t="array" aca="1" ref="AG3" ca="1">_xludf.IFS(AF3&gt;100, 1, AF3&lt;70, 2, TRUE, 0)</f>
        <v>#NAME?</v>
      </c>
      <c r="AH3" s="4">
        <v>66.3</v>
      </c>
      <c r="AI3" s="4" t="e">
        <f t="array" aca="1" ref="AI3" ca="1">_xludf.IFS(AH3&gt;20, 1, AH3&lt;8, 2, TRUE, 0)</f>
        <v>#NAME?</v>
      </c>
      <c r="AJ3" s="4">
        <v>9.1</v>
      </c>
      <c r="AK3" s="4" t="e">
        <f t="array" aca="1" ref="AK3" ca="1">_xludf.IFS(AJ3&gt;1.3, 1, AJ3&lt;0.7, 2, TRUE, 0)</f>
        <v>#NAME?</v>
      </c>
      <c r="AL3" s="4">
        <v>15</v>
      </c>
      <c r="AM3" s="4" t="e">
        <f t="array" aca="1" ref="AM3" ca="1">_xludf.IFS(AL3&gt;39, 1, AL3&lt;13, 2, TRUE, 0)</f>
        <v>#NAME?</v>
      </c>
      <c r="AN3" s="4">
        <v>13</v>
      </c>
      <c r="AO3" s="4" t="e">
        <f t="array" aca="1" ref="AO3" ca="1">_xludf.IFS(AN3&gt;52, 1, AN3&lt;7, 2, TRUE, 0)</f>
        <v>#NAME?</v>
      </c>
      <c r="AP3" s="4" t="s">
        <v>17</v>
      </c>
      <c r="AR3" s="4" t="s">
        <v>17</v>
      </c>
      <c r="AT3" s="4" t="s">
        <v>17</v>
      </c>
      <c r="AV3" s="4">
        <v>11.2</v>
      </c>
      <c r="AW3" s="4" t="e">
        <f t="array" aca="1" ref="AW3" ca="1">_xludf.IFS(AV3&gt;10.2, 1, AV3&lt;8.8, 2, TRUE, 0)</f>
        <v>#NAME?</v>
      </c>
      <c r="AX3" s="4">
        <v>4.8</v>
      </c>
      <c r="AY3" s="4" t="e">
        <f t="array" aca="1" ref="AY3" ca="1">_xludf.IFS(AX3&gt;5.1, 1, AX3&lt;2.4, 2, TRUE, 0)</f>
        <v>#NAME?</v>
      </c>
      <c r="AZ3" s="4">
        <v>132</v>
      </c>
      <c r="BA3" s="4" t="e">
        <f t="array" aca="1" ref="BA3" ca="1">_xludf.IFS(AZ3&gt;146, 1, AZ3&lt;136, 2, TRUE, 0)</f>
        <v>#NAME?</v>
      </c>
      <c r="BB3" s="4">
        <v>4.5</v>
      </c>
      <c r="BC3" s="4" t="e">
        <f t="array" aca="1" ref="BC3" ca="1">_xludf.IFS(BB3&gt;5.1, 1, BB3&lt;3.5, 2, TRUE, 0)</f>
        <v>#NAME?</v>
      </c>
      <c r="BD3" s="4">
        <v>6.9</v>
      </c>
      <c r="BE3" s="4" t="e">
        <f t="array" aca="1" ref="BE3" ca="1">_xludf.IFS(BD3&gt;8.7, 1, BD3&lt;6.6, 2, TRUE, 0)</f>
        <v>#NAME?</v>
      </c>
      <c r="BF3" s="4">
        <v>4</v>
      </c>
      <c r="BG3" s="4" t="e">
        <f t="array" aca="1" ref="BG3" ca="1">_xludf.IFS(BF3&gt;5.2, 1, BF3&lt;3.5, 2, TRUE, 0)</f>
        <v>#NAME?</v>
      </c>
      <c r="BH3" s="4">
        <v>2.9</v>
      </c>
      <c r="BI3" s="4" t="e">
        <f t="array" aca="1" ref="BI3" ca="1">_xludf.IFS(BH3&gt;3.5, 1, BH3&lt;1.5, 2, TRUE, 0)</f>
        <v>#NAME?</v>
      </c>
      <c r="BJ3" s="4">
        <v>130</v>
      </c>
      <c r="BK3" s="4" t="e">
        <f t="array" aca="1" ref="BK3" ca="1">_xludf.IFS(BJ3&gt;129, 1, BJ3&lt;40, 2, TRUE, 0)</f>
        <v>#NAME?</v>
      </c>
      <c r="BL3" s="4" t="s">
        <v>17</v>
      </c>
      <c r="BN3" s="4" t="s">
        <v>17</v>
      </c>
      <c r="BP3" s="4" t="s">
        <v>17</v>
      </c>
      <c r="BR3" s="4" t="s">
        <v>17</v>
      </c>
      <c r="BT3" s="4" t="s">
        <v>17</v>
      </c>
      <c r="BV3" s="4" t="s">
        <v>17</v>
      </c>
      <c r="BW3" s="4" t="s">
        <v>17</v>
      </c>
      <c r="BX3" s="4" t="s">
        <v>17</v>
      </c>
    </row>
    <row r="4" spans="1:76" ht="15.75" customHeight="1">
      <c r="A4" s="4">
        <v>22678</v>
      </c>
      <c r="B4" s="4" t="s">
        <v>11</v>
      </c>
      <c r="C4" s="4">
        <v>77</v>
      </c>
      <c r="D4" s="4">
        <v>4.82</v>
      </c>
      <c r="E4" s="4" t="e">
        <f t="array" aca="1" ref="E4" ca="1">_xludf.IFS(D4&gt;10, 1, D4&lt;4, 2, TRUE, 0)</f>
        <v>#NAME?</v>
      </c>
      <c r="F4" s="4">
        <v>3.24</v>
      </c>
      <c r="G4" s="4" t="e">
        <f t="array" aca="1" ref="G4" ca="1">_xludf.IFS(F4&gt;6.2, 1, F4&lt;3.7, 2, TRUE, 0)</f>
        <v>#NAME?</v>
      </c>
      <c r="H4" s="4">
        <v>10.9</v>
      </c>
      <c r="I4" s="4" t="e">
        <f t="array" aca="1" ref="I4" ca="1">_xludf.IFS(H4&gt;18, 1, H4&lt;13, 2, TRUE, 0)</f>
        <v>#NAME?</v>
      </c>
      <c r="J4" s="4">
        <v>30.7</v>
      </c>
      <c r="K4" s="4" t="e">
        <f t="array" aca="1" ref="K4" ca="1">_xludf.IFS(J4&gt;55, 1, J4&lt;34, 2, TRUE, 0)</f>
        <v>#NAME?</v>
      </c>
      <c r="L4" s="4">
        <v>94.8</v>
      </c>
      <c r="M4" s="4" t="e">
        <f t="array" aca="1" ref="M4" ca="1">_xludf.IFS(L4&gt;100, 1, L4&lt;80, 2, TRUE, 0)</f>
        <v>#NAME?</v>
      </c>
      <c r="N4" s="4">
        <v>33.6</v>
      </c>
      <c r="O4" s="4" t="e">
        <f t="array" aca="1" ref="O4" ca="1">_xludf.IFS(N4&gt;32, 1, N4&lt;26, 2, TRUE, 0)</f>
        <v>#NAME?</v>
      </c>
      <c r="P4" s="4">
        <v>35.5</v>
      </c>
      <c r="Q4" s="4" t="e">
        <f t="array" aca="1" ref="Q4" ca="1">_xludf.IFS(P4&gt;37, 1, P4&lt;31, 2, TRUE, 0)</f>
        <v>#NAME?</v>
      </c>
      <c r="R4" s="4">
        <v>127</v>
      </c>
      <c r="S4" s="4" t="e">
        <f t="array" aca="1" ref="S4" ca="1">_xludf.IFS(R4&gt;400, 1, R4&lt;138, 2, TRUE, 0)</f>
        <v>#NAME?</v>
      </c>
      <c r="T4" s="4">
        <v>14.9</v>
      </c>
      <c r="U4" s="4" t="e">
        <f t="array" aca="1" ref="U4" ca="1">_xludf.IFS(T4&gt;15, 1, T4&lt;11, 2, TRUE, 0)</f>
        <v>#NAME?</v>
      </c>
      <c r="V4" s="4">
        <v>76.2</v>
      </c>
      <c r="W4" s="4" t="e">
        <f t="array" aca="1" ref="W4" ca="1">_xludf.IFS(V4&gt;78, 1, V4&lt;45, 2, TRUE, 0)</f>
        <v>#NAME?</v>
      </c>
      <c r="X4" s="4">
        <v>16</v>
      </c>
      <c r="Y4" s="4" t="e">
        <f t="array" aca="1" ref="Y4" ca="1">_xludf.IFS(X4&gt;45, 1, X4&lt;23, 2, TRUE, 0)</f>
        <v>#NAME?</v>
      </c>
      <c r="Z4" s="4">
        <v>6.6</v>
      </c>
      <c r="AA4" s="4" t="e">
        <f t="array" aca="1" ref="AA4" ca="1">_xludf.IFS(Z4&gt;10, 1, Z4&lt;2, 2, TRUE, 0)</f>
        <v>#NAME?</v>
      </c>
      <c r="AB4" s="4">
        <v>0.6</v>
      </c>
      <c r="AC4" s="4" t="e">
        <f t="array" aca="1" ref="AC4" ca="1">_xludf.IFS(AB4&gt;6, 1, AB4&lt;0, 2, TRUE, 0)</f>
        <v>#NAME?</v>
      </c>
      <c r="AD4" s="4">
        <v>0.6</v>
      </c>
      <c r="AE4" s="4" t="e">
        <f t="array" aca="1" ref="AE4" ca="1">_xludf.IFS(AD4&gt;2, 1, AD4&lt;0, 2, TRUE, 0)</f>
        <v>#NAME?</v>
      </c>
      <c r="AF4" s="4">
        <v>109</v>
      </c>
      <c r="AG4" s="4" t="e">
        <f t="array" aca="1" ref="AG4" ca="1">_xludf.IFS(AF4&gt;100, 1, AF4&lt;70, 2, TRUE, 0)</f>
        <v>#NAME?</v>
      </c>
      <c r="AH4" s="4">
        <v>79.900000000000006</v>
      </c>
      <c r="AI4" s="4" t="e">
        <f t="array" aca="1" ref="AI4" ca="1">_xludf.IFS(AH4&gt;20, 1, AH4&lt;8, 2, TRUE, 0)</f>
        <v>#NAME?</v>
      </c>
      <c r="AJ4" s="4">
        <v>10</v>
      </c>
      <c r="AK4" s="4" t="e">
        <f t="array" aca="1" ref="AK4" ca="1">_xludf.IFS(AJ4&gt;1.3, 1, AJ4&lt;0.7, 2, TRUE, 0)</f>
        <v>#NAME?</v>
      </c>
      <c r="AL4" s="4">
        <v>64</v>
      </c>
      <c r="AM4" s="4" t="e">
        <f t="array" aca="1" ref="AM4" ca="1">_xludf.IFS(AL4&gt;39, 1, AL4&lt;13, 2, TRUE, 0)</f>
        <v>#NAME?</v>
      </c>
      <c r="AN4" s="4">
        <v>46</v>
      </c>
      <c r="AO4" s="4" t="e">
        <f t="array" aca="1" ref="AO4" ca="1">_xludf.IFS(AN4&gt;52, 1, AN4&lt;7, 2, TRUE, 0)</f>
        <v>#NAME?</v>
      </c>
      <c r="AP4" s="4" t="s">
        <v>17</v>
      </c>
      <c r="AR4" s="4" t="s">
        <v>17</v>
      </c>
      <c r="AT4" s="4" t="s">
        <v>17</v>
      </c>
      <c r="AV4" s="4">
        <v>8.8000000000000007</v>
      </c>
      <c r="AW4" s="4" t="e">
        <f t="array" aca="1" ref="AW4" ca="1">_xludf.IFS(AV4&gt;10.2, 1, AV4&lt;8.8, 2, TRUE, 0)</f>
        <v>#NAME?</v>
      </c>
      <c r="AX4" s="4">
        <v>6.9</v>
      </c>
      <c r="AY4" s="4" t="e">
        <f t="array" aca="1" ref="AY4" ca="1">_xludf.IFS(AX4&gt;5.1, 1, AX4&lt;2.4, 2, TRUE, 0)</f>
        <v>#NAME?</v>
      </c>
      <c r="AZ4" s="4">
        <v>135</v>
      </c>
      <c r="BA4" s="4" t="e">
        <f t="array" aca="1" ref="BA4" ca="1">_xludf.IFS(AZ4&gt;146, 1, AZ4&lt;136, 2, TRUE, 0)</f>
        <v>#NAME?</v>
      </c>
      <c r="BB4" s="4">
        <v>4.7</v>
      </c>
      <c r="BC4" s="4" t="e">
        <f t="array" aca="1" ref="BC4" ca="1">_xludf.IFS(BB4&gt;5.1, 1, BB4&lt;3.5, 2, TRUE, 0)</f>
        <v>#NAME?</v>
      </c>
      <c r="BD4" s="4">
        <v>6.7</v>
      </c>
      <c r="BE4" s="4" t="e">
        <f t="array" aca="1" ref="BE4" ca="1">_xludf.IFS(BD4&gt;8.7, 1, BD4&lt;6.6, 2, TRUE, 0)</f>
        <v>#NAME?</v>
      </c>
      <c r="BF4" s="4">
        <v>4.2</v>
      </c>
      <c r="BG4" s="4" t="e">
        <f t="array" aca="1" ref="BG4" ca="1">_xludf.IFS(BF4&gt;5.2, 1, BF4&lt;3.5, 2, TRUE, 0)</f>
        <v>#NAME?</v>
      </c>
      <c r="BH4" s="4">
        <v>2.5</v>
      </c>
      <c r="BI4" s="4" t="e">
        <f t="array" aca="1" ref="BI4" ca="1">_xludf.IFS(BH4&gt;3.5, 1, BH4&lt;1.5, 2, TRUE, 0)</f>
        <v>#NAME?</v>
      </c>
      <c r="BJ4" s="4">
        <v>31</v>
      </c>
      <c r="BK4" s="4" t="e">
        <f t="array" aca="1" ref="BK4" ca="1">_xludf.IFS(BJ4&gt;129, 1, BJ4&lt;40, 2, TRUE, 0)</f>
        <v>#NAME?</v>
      </c>
      <c r="BL4" s="4" t="s">
        <v>17</v>
      </c>
      <c r="BN4" s="4" t="s">
        <v>17</v>
      </c>
      <c r="BP4" s="4" t="s">
        <v>17</v>
      </c>
      <c r="BR4" s="4" t="s">
        <v>17</v>
      </c>
      <c r="BT4" s="4" t="s">
        <v>17</v>
      </c>
      <c r="BV4" s="4" t="s">
        <v>17</v>
      </c>
      <c r="BW4" s="4" t="s">
        <v>17</v>
      </c>
      <c r="BX4" s="4" t="s">
        <v>17</v>
      </c>
    </row>
    <row r="5" spans="1:76" ht="15.75" customHeight="1">
      <c r="A5" s="4">
        <v>78226</v>
      </c>
      <c r="B5" s="4" t="s">
        <v>11</v>
      </c>
      <c r="C5" s="4">
        <v>47</v>
      </c>
      <c r="D5" s="4">
        <v>4.72</v>
      </c>
      <c r="E5" s="4" t="e">
        <f t="array" aca="1" ref="E5" ca="1">_xludf.IFS(D5&gt;10, 1, D5&lt;4, 2, TRUE, 0)</f>
        <v>#NAME?</v>
      </c>
      <c r="F5" s="4">
        <v>3.52</v>
      </c>
      <c r="G5" s="4" t="e">
        <f t="array" aca="1" ref="G5" ca="1">_xludf.IFS(F5&gt;6.2, 1, F5&lt;3.7, 2, TRUE, 0)</f>
        <v>#NAME?</v>
      </c>
      <c r="H5" s="4">
        <v>11.2</v>
      </c>
      <c r="I5" s="4" t="e">
        <f t="array" aca="1" ref="I5" ca="1">_xludf.IFS(H5&gt;18, 1, H5&lt;13, 2, TRUE, 0)</f>
        <v>#NAME?</v>
      </c>
      <c r="J5" s="4">
        <v>32.799999999999997</v>
      </c>
      <c r="K5" s="4" t="e">
        <f t="array" aca="1" ref="K5" ca="1">_xludf.IFS(J5&gt;55, 1, J5&lt;34, 2, TRUE, 0)</f>
        <v>#NAME?</v>
      </c>
      <c r="L5" s="4">
        <v>93.2</v>
      </c>
      <c r="M5" s="4" t="e">
        <f t="array" aca="1" ref="M5" ca="1">_xludf.IFS(L5&gt;100, 1, L5&lt;80, 2, TRUE, 0)</f>
        <v>#NAME?</v>
      </c>
      <c r="N5" s="4">
        <v>31.8</v>
      </c>
      <c r="O5" s="4" t="e">
        <f t="array" aca="1" ref="O5" ca="1">_xludf.IFS(N5&gt;32, 1, N5&lt;26, 2, TRUE, 0)</f>
        <v>#NAME?</v>
      </c>
      <c r="P5" s="4">
        <v>34.1</v>
      </c>
      <c r="Q5" s="4" t="e">
        <f t="array" aca="1" ref="Q5" ca="1">_xludf.IFS(P5&gt;37, 1, P5&lt;31, 2, TRUE, 0)</f>
        <v>#NAME?</v>
      </c>
      <c r="R5" s="4">
        <v>133</v>
      </c>
      <c r="S5" s="4" t="e">
        <f t="array" aca="1" ref="S5" ca="1">_xludf.IFS(R5&gt;400, 1, R5&lt;138, 2, TRUE, 0)</f>
        <v>#NAME?</v>
      </c>
      <c r="T5" s="4">
        <v>13.9</v>
      </c>
      <c r="U5" s="4" t="e">
        <f t="array" aca="1" ref="U5" ca="1">_xludf.IFS(T5&gt;15, 1, T5&lt;11, 2, TRUE, 0)</f>
        <v>#NAME?</v>
      </c>
      <c r="V5" s="4">
        <v>58.5</v>
      </c>
      <c r="W5" s="4" t="e">
        <f t="array" aca="1" ref="W5" ca="1">_xludf.IFS(V5&gt;78, 1, V5&lt;45, 2, TRUE, 0)</f>
        <v>#NAME?</v>
      </c>
      <c r="X5" s="4">
        <v>29.4</v>
      </c>
      <c r="Y5" s="4" t="e">
        <f t="array" aca="1" ref="Y5" ca="1">_xludf.IFS(X5&gt;45, 1, X5&lt;23, 2, TRUE, 0)</f>
        <v>#NAME?</v>
      </c>
      <c r="Z5" s="4">
        <v>8.6999999999999993</v>
      </c>
      <c r="AA5" s="4" t="e">
        <f t="array" aca="1" ref="AA5" ca="1">_xludf.IFS(Z5&gt;10, 1, Z5&lt;2, 2, TRUE, 0)</f>
        <v>#NAME?</v>
      </c>
      <c r="AB5" s="4">
        <v>3</v>
      </c>
      <c r="AC5" s="4" t="e">
        <f t="array" aca="1" ref="AC5" ca="1">_xludf.IFS(AB5&gt;6, 1, AB5&lt;0, 2, TRUE, 0)</f>
        <v>#NAME?</v>
      </c>
      <c r="AD5" s="4">
        <v>0.4</v>
      </c>
      <c r="AE5" s="4" t="e">
        <f t="array" aca="1" ref="AE5" ca="1">_xludf.IFS(AD5&gt;2, 1, AD5&lt;0, 2, TRUE, 0)</f>
        <v>#NAME?</v>
      </c>
      <c r="AF5" s="4">
        <v>138</v>
      </c>
      <c r="AG5" s="4" t="e">
        <f t="array" aca="1" ref="AG5" ca="1">_xludf.IFS(AF5&gt;100, 1, AF5&lt;70, 2, TRUE, 0)</f>
        <v>#NAME?</v>
      </c>
      <c r="AH5" s="4">
        <v>75.900000000000006</v>
      </c>
      <c r="AI5" s="4" t="e">
        <f t="array" aca="1" ref="AI5" ca="1">_xludf.IFS(AH5&gt;20, 1, AH5&lt;8, 2, TRUE, 0)</f>
        <v>#NAME?</v>
      </c>
      <c r="AJ5" s="4">
        <v>10.3</v>
      </c>
      <c r="AK5" s="4" t="e">
        <f t="array" aca="1" ref="AK5" ca="1">_xludf.IFS(AJ5&gt;1.3, 1, AJ5&lt;0.7, 2, TRUE, 0)</f>
        <v>#NAME?</v>
      </c>
      <c r="AL5" s="4">
        <v>15</v>
      </c>
      <c r="AM5" s="4" t="e">
        <f t="array" aca="1" ref="AM5" ca="1">_xludf.IFS(AL5&gt;39, 1, AL5&lt;13, 2, TRUE, 0)</f>
        <v>#NAME?</v>
      </c>
      <c r="AN5" s="4">
        <v>7</v>
      </c>
      <c r="AO5" s="4" t="e">
        <f t="array" aca="1" ref="AO5" ca="1">_xludf.IFS(AN5&gt;52, 1, AN5&lt;7, 2, TRUE, 0)</f>
        <v>#NAME?</v>
      </c>
      <c r="AP5" s="4" t="s">
        <v>17</v>
      </c>
      <c r="AR5" s="4" t="s">
        <v>17</v>
      </c>
      <c r="AT5" s="4" t="s">
        <v>17</v>
      </c>
      <c r="AV5" s="4">
        <v>8.4</v>
      </c>
      <c r="AW5" s="4" t="e">
        <f t="array" aca="1" ref="AW5" ca="1">_xludf.IFS(AV5&gt;10.2, 1, AV5&lt;8.8, 2, TRUE, 0)</f>
        <v>#NAME?</v>
      </c>
      <c r="AX5" s="4">
        <v>4.5999999999999996</v>
      </c>
      <c r="AY5" s="4" t="e">
        <f t="array" aca="1" ref="AY5" ca="1">_xludf.IFS(AX5&gt;5.1, 1, AX5&lt;2.4, 2, TRUE, 0)</f>
        <v>#NAME?</v>
      </c>
      <c r="AZ5" s="4">
        <v>136</v>
      </c>
      <c r="BA5" s="4" t="e">
        <f t="array" aca="1" ref="BA5" ca="1">_xludf.IFS(AZ5&gt;146, 1, AZ5&lt;136, 2, TRUE, 0)</f>
        <v>#NAME?</v>
      </c>
      <c r="BB5" s="4">
        <v>3.8</v>
      </c>
      <c r="BC5" s="4" t="e">
        <f t="array" aca="1" ref="BC5" ca="1">_xludf.IFS(BB5&gt;5.1, 1, BB5&lt;3.5, 2, TRUE, 0)</f>
        <v>#NAME?</v>
      </c>
      <c r="BD5" s="4">
        <v>6.1</v>
      </c>
      <c r="BE5" s="4" t="e">
        <f t="array" aca="1" ref="BE5" ca="1">_xludf.IFS(BD5&gt;8.7, 1, BD5&lt;6.6, 2, TRUE, 0)</f>
        <v>#NAME?</v>
      </c>
      <c r="BF5" s="4">
        <v>3.4</v>
      </c>
      <c r="BG5" s="4" t="e">
        <f t="array" aca="1" ref="BG5" ca="1">_xludf.IFS(BF5&gt;5.2, 1, BF5&lt;3.5, 2, TRUE, 0)</f>
        <v>#NAME?</v>
      </c>
      <c r="BH5" s="4">
        <v>2.7</v>
      </c>
      <c r="BI5" s="4" t="e">
        <f t="array" aca="1" ref="BI5" ca="1">_xludf.IFS(BH5&gt;3.5, 1, BH5&lt;1.5, 2, TRUE, 0)</f>
        <v>#NAME?</v>
      </c>
      <c r="BJ5" s="4">
        <v>50</v>
      </c>
      <c r="BK5" s="4" t="e">
        <f t="array" aca="1" ref="BK5" ca="1">_xludf.IFS(BJ5&gt;129, 1, BJ5&lt;40, 2, TRUE, 0)</f>
        <v>#NAME?</v>
      </c>
      <c r="BL5" s="4" t="s">
        <v>17</v>
      </c>
      <c r="BN5" s="4" t="s">
        <v>17</v>
      </c>
      <c r="BP5" s="4" t="s">
        <v>17</v>
      </c>
      <c r="BR5" s="4" t="s">
        <v>17</v>
      </c>
      <c r="BT5" s="4" t="s">
        <v>17</v>
      </c>
      <c r="BV5" s="4" t="s">
        <v>17</v>
      </c>
      <c r="BW5" s="4" t="s">
        <v>17</v>
      </c>
      <c r="BX5" s="4" t="s">
        <v>17</v>
      </c>
    </row>
    <row r="6" spans="1:76" ht="15.75" customHeight="1">
      <c r="A6" s="4">
        <v>223535</v>
      </c>
      <c r="B6" s="4" t="s">
        <v>11</v>
      </c>
      <c r="C6" s="4">
        <v>62</v>
      </c>
      <c r="D6" s="4">
        <v>6.04</v>
      </c>
      <c r="E6" s="4" t="e">
        <f t="array" aca="1" ref="E6" ca="1">_xludf.IFS(D6&gt;10, 1, D6&lt;4, 2, TRUE, 0)</f>
        <v>#NAME?</v>
      </c>
      <c r="F6" s="4">
        <v>3.67</v>
      </c>
      <c r="G6" s="4" t="e">
        <f t="array" aca="1" ref="G6" ca="1">_xludf.IFS(F6&gt;6.2, 1, F6&lt;3.7, 2, TRUE, 0)</f>
        <v>#NAME?</v>
      </c>
      <c r="H6" s="4">
        <v>11.9</v>
      </c>
      <c r="I6" s="4" t="e">
        <f t="array" aca="1" ref="I6" ca="1">_xludf.IFS(H6&gt;18, 1, H6&lt;13, 2, TRUE, 0)</f>
        <v>#NAME?</v>
      </c>
      <c r="J6" s="4">
        <v>33.200000000000003</v>
      </c>
      <c r="K6" s="4" t="e">
        <f t="array" aca="1" ref="K6" ca="1">_xludf.IFS(J6&gt;55, 1, J6&lt;34, 2, TRUE, 0)</f>
        <v>#NAME?</v>
      </c>
      <c r="L6" s="4">
        <v>90.5</v>
      </c>
      <c r="M6" s="4" t="e">
        <f t="array" aca="1" ref="M6" ca="1">_xludf.IFS(L6&gt;100, 1, L6&lt;80, 2, TRUE, 0)</f>
        <v>#NAME?</v>
      </c>
      <c r="N6" s="4">
        <v>32.4</v>
      </c>
      <c r="O6" s="4" t="e">
        <f t="array" aca="1" ref="O6" ca="1">_xludf.IFS(N6&gt;32, 1, N6&lt;26, 2, TRUE, 0)</f>
        <v>#NAME?</v>
      </c>
      <c r="P6" s="4">
        <v>35.799999999999997</v>
      </c>
      <c r="Q6" s="4" t="e">
        <f t="array" aca="1" ref="Q6" ca="1">_xludf.IFS(P6&gt;37, 1, P6&lt;31, 2, TRUE, 0)</f>
        <v>#NAME?</v>
      </c>
      <c r="R6" s="4">
        <v>213</v>
      </c>
      <c r="S6" s="4" t="e">
        <f t="array" aca="1" ref="S6" ca="1">_xludf.IFS(R6&gt;400, 1, R6&lt;138, 2, TRUE, 0)</f>
        <v>#NAME?</v>
      </c>
      <c r="T6" s="4">
        <v>14.1</v>
      </c>
      <c r="U6" s="4" t="e">
        <f t="array" aca="1" ref="U6" ca="1">_xludf.IFS(T6&gt;15, 1, T6&lt;11, 2, TRUE, 0)</f>
        <v>#NAME?</v>
      </c>
      <c r="V6" s="4">
        <v>55</v>
      </c>
      <c r="W6" s="4" t="e">
        <f t="array" aca="1" ref="W6" ca="1">_xludf.IFS(V6&gt;78, 1, V6&lt;45, 2, TRUE, 0)</f>
        <v>#NAME?</v>
      </c>
      <c r="X6" s="4">
        <v>29.6</v>
      </c>
      <c r="Y6" s="4" t="e">
        <f t="array" aca="1" ref="Y6" ca="1">_xludf.IFS(X6&gt;45, 1, X6&lt;23, 2, TRUE, 0)</f>
        <v>#NAME?</v>
      </c>
      <c r="Z6" s="4">
        <v>9.8000000000000007</v>
      </c>
      <c r="AA6" s="4" t="e">
        <f t="array" aca="1" ref="AA6" ca="1">_xludf.IFS(Z6&gt;10, 1, Z6&lt;2, 2, TRUE, 0)</f>
        <v>#NAME?</v>
      </c>
      <c r="AB6" s="4">
        <v>5.0999999999999996</v>
      </c>
      <c r="AC6" s="4" t="e">
        <f t="array" aca="1" ref="AC6" ca="1">_xludf.IFS(AB6&gt;6, 1, AB6&lt;0, 2, TRUE, 0)</f>
        <v>#NAME?</v>
      </c>
      <c r="AD6" s="4">
        <v>0.5</v>
      </c>
      <c r="AE6" s="4" t="e">
        <f t="array" aca="1" ref="AE6" ca="1">_xludf.IFS(AD6&gt;2, 1, AD6&lt;0, 2, TRUE, 0)</f>
        <v>#NAME?</v>
      </c>
      <c r="AF6" s="4">
        <v>140</v>
      </c>
      <c r="AG6" s="4" t="e">
        <f t="array" aca="1" ref="AG6" ca="1">_xludf.IFS(AF6&gt;100, 1, AF6&lt;70, 2, TRUE, 0)</f>
        <v>#NAME?</v>
      </c>
      <c r="AH6" s="4">
        <v>55.1</v>
      </c>
      <c r="AI6" s="4" t="e">
        <f t="array" aca="1" ref="AI6" ca="1">_xludf.IFS(AH6&gt;20, 1, AH6&lt;8, 2, TRUE, 0)</f>
        <v>#NAME?</v>
      </c>
      <c r="AJ6" s="4">
        <v>9.8000000000000007</v>
      </c>
      <c r="AK6" s="4" t="e">
        <f t="array" aca="1" ref="AK6" ca="1">_xludf.IFS(AJ6&gt;1.3, 1, AJ6&lt;0.7, 2, TRUE, 0)</f>
        <v>#NAME?</v>
      </c>
      <c r="AL6" s="4">
        <v>19</v>
      </c>
      <c r="AM6" s="4" t="e">
        <f t="array" aca="1" ref="AM6" ca="1">_xludf.IFS(AL6&gt;39, 1, AL6&lt;13, 2, TRUE, 0)</f>
        <v>#NAME?</v>
      </c>
      <c r="AN6" s="4">
        <v>17</v>
      </c>
      <c r="AO6" s="4" t="e">
        <f t="array" aca="1" ref="AO6" ca="1">_xludf.IFS(AN6&gt;52, 1, AN6&lt;7, 2, TRUE, 0)</f>
        <v>#NAME?</v>
      </c>
      <c r="AP6" s="4" t="s">
        <v>17</v>
      </c>
      <c r="AR6" s="4" t="s">
        <v>17</v>
      </c>
      <c r="AT6" s="4" t="s">
        <v>17</v>
      </c>
      <c r="AV6" s="4">
        <v>9.8000000000000007</v>
      </c>
      <c r="AW6" s="4" t="e">
        <f t="array" aca="1" ref="AW6" ca="1">_xludf.IFS(AV6&gt;10.2, 1, AV6&lt;8.8, 2, TRUE, 0)</f>
        <v>#NAME?</v>
      </c>
      <c r="AX6" s="4">
        <v>3.5</v>
      </c>
      <c r="AY6" s="4" t="e">
        <f t="array" aca="1" ref="AY6" ca="1">_xludf.IFS(AX6&gt;5.1, 1, AX6&lt;2.4, 2, TRUE, 0)</f>
        <v>#NAME?</v>
      </c>
      <c r="AZ6" s="4">
        <v>138</v>
      </c>
      <c r="BA6" s="4" t="e">
        <f t="array" aca="1" ref="BA6" ca="1">_xludf.IFS(AZ6&gt;146, 1, AZ6&lt;136, 2, TRUE, 0)</f>
        <v>#NAME?</v>
      </c>
      <c r="BB6" s="4">
        <v>4.5999999999999996</v>
      </c>
      <c r="BC6" s="4" t="e">
        <f t="array" aca="1" ref="BC6" ca="1">_xludf.IFS(BB6&gt;5.1, 1, BB6&lt;3.5, 2, TRUE, 0)</f>
        <v>#NAME?</v>
      </c>
      <c r="BD6" s="4">
        <v>7.5</v>
      </c>
      <c r="BE6" s="4" t="e">
        <f t="array" aca="1" ref="BE6" ca="1">_xludf.IFS(BD6&gt;8.7, 1, BD6&lt;6.6, 2, TRUE, 0)</f>
        <v>#NAME?</v>
      </c>
      <c r="BF6" s="4">
        <v>4.4000000000000004</v>
      </c>
      <c r="BG6" s="4" t="e">
        <f t="array" aca="1" ref="BG6" ca="1">_xludf.IFS(BF6&gt;5.2, 1, BF6&lt;3.5, 2, TRUE, 0)</f>
        <v>#NAME?</v>
      </c>
      <c r="BH6" s="4">
        <v>3.1</v>
      </c>
      <c r="BI6" s="4" t="e">
        <f t="array" aca="1" ref="BI6" ca="1">_xludf.IFS(BH6&gt;3.5, 1, BH6&lt;1.5, 2, TRUE, 0)</f>
        <v>#NAME?</v>
      </c>
      <c r="BJ6" s="4">
        <v>88</v>
      </c>
      <c r="BK6" s="4" t="e">
        <f t="array" aca="1" ref="BK6" ca="1">_xludf.IFS(BJ6&gt;129, 1, BJ6&lt;40, 2, TRUE, 0)</f>
        <v>#NAME?</v>
      </c>
      <c r="BL6" s="4" t="s">
        <v>17</v>
      </c>
      <c r="BN6" s="4" t="s">
        <v>17</v>
      </c>
      <c r="BP6" s="4" t="s">
        <v>17</v>
      </c>
      <c r="BR6" s="4" t="s">
        <v>17</v>
      </c>
      <c r="BT6" s="4" t="s">
        <v>17</v>
      </c>
      <c r="BV6" s="4" t="s">
        <v>17</v>
      </c>
      <c r="BW6" s="4" t="s">
        <v>17</v>
      </c>
      <c r="BX6" s="4" t="s">
        <v>17</v>
      </c>
    </row>
    <row r="7" spans="1:76" ht="15.75" customHeight="1">
      <c r="A7" s="4">
        <v>314908</v>
      </c>
      <c r="B7" s="4" t="s">
        <v>11</v>
      </c>
      <c r="C7" s="4">
        <v>81</v>
      </c>
      <c r="D7" s="4">
        <v>6.37</v>
      </c>
      <c r="E7" s="4" t="e">
        <f t="array" aca="1" ref="E7" ca="1">_xludf.IFS(D7&gt;10, 1, D7&lt;4, 2, TRUE, 0)</f>
        <v>#NAME?</v>
      </c>
      <c r="F7" s="4">
        <v>3.46</v>
      </c>
      <c r="G7" s="4" t="e">
        <f t="array" aca="1" ref="G7" ca="1">_xludf.IFS(F7&gt;6.2, 1, F7&lt;3.7, 2, TRUE, 0)</f>
        <v>#NAME?</v>
      </c>
      <c r="H7" s="4">
        <v>11.8</v>
      </c>
      <c r="I7" s="4" t="e">
        <f t="array" aca="1" ref="I7" ca="1">_xludf.IFS(H7&gt;18, 1, H7&lt;13, 2, TRUE, 0)</f>
        <v>#NAME?</v>
      </c>
      <c r="J7" s="4">
        <v>33</v>
      </c>
      <c r="K7" s="4" t="e">
        <f t="array" aca="1" ref="K7" ca="1">_xludf.IFS(J7&gt;55, 1, J7&lt;34, 2, TRUE, 0)</f>
        <v>#NAME?</v>
      </c>
      <c r="L7" s="4">
        <v>95.4</v>
      </c>
      <c r="M7" s="4" t="e">
        <f t="array" aca="1" ref="M7" ca="1">_xludf.IFS(L7&gt;100, 1, L7&lt;80, 2, TRUE, 0)</f>
        <v>#NAME?</v>
      </c>
      <c r="N7" s="4">
        <v>34.1</v>
      </c>
      <c r="O7" s="4" t="e">
        <f t="array" aca="1" ref="O7" ca="1">_xludf.IFS(N7&gt;32, 1, N7&lt;26, 2, TRUE, 0)</f>
        <v>#NAME?</v>
      </c>
      <c r="P7" s="4">
        <v>35.799999999999997</v>
      </c>
      <c r="Q7" s="4" t="e">
        <f t="array" aca="1" ref="Q7" ca="1">_xludf.IFS(P7&gt;37, 1, P7&lt;31, 2, TRUE, 0)</f>
        <v>#NAME?</v>
      </c>
      <c r="R7" s="4">
        <v>84</v>
      </c>
      <c r="S7" s="4" t="e">
        <f t="array" aca="1" ref="S7" ca="1">_xludf.IFS(R7&gt;400, 1, R7&lt;138, 2, TRUE, 0)</f>
        <v>#NAME?</v>
      </c>
      <c r="T7" s="4">
        <v>13.5</v>
      </c>
      <c r="U7" s="4" t="e">
        <f t="array" aca="1" ref="U7" ca="1">_xludf.IFS(T7&gt;15, 1, T7&lt;11, 2, TRUE, 0)</f>
        <v>#NAME?</v>
      </c>
      <c r="V7" s="4">
        <v>68</v>
      </c>
      <c r="W7" s="4" t="e">
        <f t="array" aca="1" ref="W7" ca="1">_xludf.IFS(V7&gt;78, 1, V7&lt;45, 2, TRUE, 0)</f>
        <v>#NAME?</v>
      </c>
      <c r="X7" s="4">
        <v>15.2</v>
      </c>
      <c r="Y7" s="4" t="e">
        <f t="array" aca="1" ref="Y7" ca="1">_xludf.IFS(X7&gt;45, 1, X7&lt;23, 2, TRUE, 0)</f>
        <v>#NAME?</v>
      </c>
      <c r="Z7" s="4">
        <v>9.6999999999999993</v>
      </c>
      <c r="AA7" s="4" t="e">
        <f t="array" aca="1" ref="AA7" ca="1">_xludf.IFS(Z7&gt;10, 1, Z7&lt;2, 2, TRUE, 0)</f>
        <v>#NAME?</v>
      </c>
      <c r="AB7" s="4">
        <v>6.3</v>
      </c>
      <c r="AC7" s="4" t="e">
        <f t="array" aca="1" ref="AC7" ca="1">_xludf.IFS(AB7&gt;6, 1, AB7&lt;0, 2, TRUE, 0)</f>
        <v>#NAME?</v>
      </c>
      <c r="AD7" s="4">
        <v>0.8</v>
      </c>
      <c r="AE7" s="4" t="e">
        <f t="array" aca="1" ref="AE7" ca="1">_xludf.IFS(AD7&gt;2, 1, AD7&lt;0, 2, TRUE, 0)</f>
        <v>#NAME?</v>
      </c>
      <c r="AF7" s="4">
        <v>121</v>
      </c>
      <c r="AG7" s="4" t="e">
        <f t="array" aca="1" ref="AG7" ca="1">_xludf.IFS(AF7&gt;100, 1, AF7&lt;70, 2, TRUE, 0)</f>
        <v>#NAME?</v>
      </c>
      <c r="AH7" s="4">
        <v>55.3</v>
      </c>
      <c r="AI7" s="4" t="e">
        <f t="array" aca="1" ref="AI7" ca="1">_xludf.IFS(AH7&gt;20, 1, AH7&lt;8, 2, TRUE, 0)</f>
        <v>#NAME?</v>
      </c>
      <c r="AJ7" s="4">
        <v>7.5</v>
      </c>
      <c r="AK7" s="4" t="e">
        <f t="array" aca="1" ref="AK7" ca="1">_xludf.IFS(AJ7&gt;1.3, 1, AJ7&lt;0.7, 2, TRUE, 0)</f>
        <v>#NAME?</v>
      </c>
      <c r="AL7" s="4">
        <v>28</v>
      </c>
      <c r="AM7" s="4" t="e">
        <f t="array" aca="1" ref="AM7" ca="1">_xludf.IFS(AL7&gt;39, 1, AL7&lt;13, 2, TRUE, 0)</f>
        <v>#NAME?</v>
      </c>
      <c r="AN7" s="4">
        <v>23</v>
      </c>
      <c r="AO7" s="4" t="e">
        <f t="array" aca="1" ref="AO7" ca="1">_xludf.IFS(AN7&gt;52, 1, AN7&lt;7, 2, TRUE, 0)</f>
        <v>#NAME?</v>
      </c>
      <c r="AP7" s="4" t="s">
        <v>17</v>
      </c>
      <c r="AR7" s="4" t="s">
        <v>17</v>
      </c>
      <c r="AT7" s="4" t="s">
        <v>17</v>
      </c>
      <c r="AV7" s="4">
        <v>10</v>
      </c>
      <c r="AW7" s="4" t="e">
        <f t="array" aca="1" ref="AW7" ca="1">_xludf.IFS(AV7&gt;10.2, 1, AV7&lt;8.8, 2, TRUE, 0)</f>
        <v>#NAME?</v>
      </c>
      <c r="AX7" s="4">
        <v>5.2</v>
      </c>
      <c r="AY7" s="4" t="e">
        <f t="array" aca="1" ref="AY7" ca="1">_xludf.IFS(AX7&gt;5.1, 1, AX7&lt;2.4, 2, TRUE, 0)</f>
        <v>#NAME?</v>
      </c>
      <c r="AZ7" s="4">
        <v>134</v>
      </c>
      <c r="BA7" s="4" t="e">
        <f t="array" aca="1" ref="BA7" ca="1">_xludf.IFS(AZ7&gt;146, 1, AZ7&lt;136, 2, TRUE, 0)</f>
        <v>#NAME?</v>
      </c>
      <c r="BB7" s="4">
        <v>4.5999999999999996</v>
      </c>
      <c r="BC7" s="4" t="e">
        <f t="array" aca="1" ref="BC7" ca="1">_xludf.IFS(BB7&gt;5.1, 1, BB7&lt;3.5, 2, TRUE, 0)</f>
        <v>#NAME?</v>
      </c>
      <c r="BD7" s="4">
        <v>6.6</v>
      </c>
      <c r="BE7" s="4" t="e">
        <f t="array" aca="1" ref="BE7" ca="1">_xludf.IFS(BD7&gt;8.7, 1, BD7&lt;6.6, 2, TRUE, 0)</f>
        <v>#NAME?</v>
      </c>
      <c r="BF7" s="4">
        <v>3.5</v>
      </c>
      <c r="BG7" s="4" t="e">
        <f t="array" aca="1" ref="BG7" ca="1">_xludf.IFS(BF7&gt;5.2, 1, BF7&lt;3.5, 2, TRUE, 0)</f>
        <v>#NAME?</v>
      </c>
      <c r="BH7" s="4">
        <v>3.1</v>
      </c>
      <c r="BI7" s="4" t="e">
        <f t="array" aca="1" ref="BI7" ca="1">_xludf.IFS(BH7&gt;3.5, 1, BH7&lt;1.5, 2, TRUE, 0)</f>
        <v>#NAME?</v>
      </c>
      <c r="BJ7" s="4">
        <v>127</v>
      </c>
      <c r="BK7" s="4" t="e">
        <f t="array" aca="1" ref="BK7" ca="1">_xludf.IFS(BJ7&gt;129, 1, BJ7&lt;40, 2, TRUE, 0)</f>
        <v>#NAME?</v>
      </c>
      <c r="BL7" s="4" t="s">
        <v>17</v>
      </c>
      <c r="BN7" s="4" t="s">
        <v>17</v>
      </c>
      <c r="BP7" s="4" t="s">
        <v>17</v>
      </c>
      <c r="BR7" s="4" t="s">
        <v>17</v>
      </c>
      <c r="BT7" s="4" t="s">
        <v>17</v>
      </c>
      <c r="BV7" s="4" t="s">
        <v>17</v>
      </c>
      <c r="BW7" s="4" t="s">
        <v>17</v>
      </c>
      <c r="BX7" s="4" t="s">
        <v>17</v>
      </c>
    </row>
    <row r="8" spans="1:76" ht="15.75" customHeight="1">
      <c r="A8" s="4">
        <v>320078</v>
      </c>
      <c r="B8" s="4" t="s">
        <v>11</v>
      </c>
      <c r="C8" s="4">
        <v>68</v>
      </c>
      <c r="D8" s="4">
        <v>3.9</v>
      </c>
      <c r="E8" s="4" t="e">
        <f t="array" aca="1" ref="E8" ca="1">_xludf.IFS(D8&gt;10, 1, D8&lt;4, 2, TRUE, 0)</f>
        <v>#NAME?</v>
      </c>
      <c r="F8" s="4">
        <v>3.76</v>
      </c>
      <c r="G8" s="4" t="e">
        <f t="array" aca="1" ref="G8" ca="1">_xludf.IFS(F8&gt;6.2, 1, F8&lt;3.7, 2, TRUE, 0)</f>
        <v>#NAME?</v>
      </c>
      <c r="H8" s="4">
        <v>11.4</v>
      </c>
      <c r="I8" s="4" t="e">
        <f t="array" aca="1" ref="I8" ca="1">_xludf.IFS(H8&gt;18, 1, H8&lt;13, 2, TRUE, 0)</f>
        <v>#NAME?</v>
      </c>
      <c r="J8" s="4">
        <v>32.299999999999997</v>
      </c>
      <c r="K8" s="4" t="e">
        <f t="array" aca="1" ref="K8" ca="1">_xludf.IFS(J8&gt;55, 1, J8&lt;34, 2, TRUE, 0)</f>
        <v>#NAME?</v>
      </c>
      <c r="L8" s="4">
        <v>85.9</v>
      </c>
      <c r="M8" s="4" t="e">
        <f t="array" aca="1" ref="M8" ca="1">_xludf.IFS(L8&gt;100, 1, L8&lt;80, 2, TRUE, 0)</f>
        <v>#NAME?</v>
      </c>
      <c r="N8" s="4">
        <v>30.3</v>
      </c>
      <c r="O8" s="4" t="e">
        <f t="array" aca="1" ref="O8" ca="1">_xludf.IFS(N8&gt;32, 1, N8&lt;26, 2, TRUE, 0)</f>
        <v>#NAME?</v>
      </c>
      <c r="P8" s="4">
        <v>35.299999999999997</v>
      </c>
      <c r="Q8" s="4" t="e">
        <f t="array" aca="1" ref="Q8" ca="1">_xludf.IFS(P8&gt;37, 1, P8&lt;31, 2, TRUE, 0)</f>
        <v>#NAME?</v>
      </c>
      <c r="R8" s="4">
        <v>129</v>
      </c>
      <c r="S8" s="4" t="e">
        <f t="array" aca="1" ref="S8" ca="1">_xludf.IFS(R8&gt;400, 1, R8&lt;138, 2, TRUE, 0)</f>
        <v>#NAME?</v>
      </c>
      <c r="T8" s="4">
        <v>13</v>
      </c>
      <c r="U8" s="4" t="e">
        <f t="array" aca="1" ref="U8" ca="1">_xludf.IFS(T8&gt;15, 1, T8&lt;11, 2, TRUE, 0)</f>
        <v>#NAME?</v>
      </c>
      <c r="V8" s="4">
        <v>37</v>
      </c>
      <c r="W8" s="4" t="e">
        <f t="array" aca="1" ref="W8" ca="1">_xludf.IFS(V8&gt;78, 1, V8&lt;45, 2, TRUE, 0)</f>
        <v>#NAME?</v>
      </c>
      <c r="X8" s="4">
        <v>18</v>
      </c>
      <c r="Y8" s="4" t="e">
        <f t="array" aca="1" ref="Y8" ca="1">_xludf.IFS(X8&gt;45, 1, X8&lt;23, 2, TRUE, 0)</f>
        <v>#NAME?</v>
      </c>
      <c r="Z8" s="4">
        <v>18</v>
      </c>
      <c r="AA8" s="4" t="e">
        <f t="array" aca="1" ref="AA8" ca="1">_xludf.IFS(Z8&gt;10, 1, Z8&lt;2, 2, TRUE, 0)</f>
        <v>#NAME?</v>
      </c>
      <c r="AB8" s="4">
        <v>4</v>
      </c>
      <c r="AC8" s="4" t="e">
        <f t="array" aca="1" ref="AC8" ca="1">_xludf.IFS(AB8&gt;6, 1, AB8&lt;0, 2, TRUE, 0)</f>
        <v>#NAME?</v>
      </c>
      <c r="AD8" s="4">
        <v>1</v>
      </c>
      <c r="AE8" s="4" t="e">
        <f t="array" aca="1" ref="AE8" ca="1">_xludf.IFS(AD8&gt;2, 1, AD8&lt;0, 2, TRUE, 0)</f>
        <v>#NAME?</v>
      </c>
      <c r="AF8" s="4">
        <v>283</v>
      </c>
      <c r="AG8" s="4" t="e">
        <f t="array" aca="1" ref="AG8" ca="1">_xludf.IFS(AF8&gt;100, 1, AF8&lt;70, 2, TRUE, 0)</f>
        <v>#NAME?</v>
      </c>
      <c r="AH8" s="4">
        <v>49.5</v>
      </c>
      <c r="AI8" s="4" t="e">
        <f t="array" aca="1" ref="AI8" ca="1">_xludf.IFS(AH8&gt;20, 1, AH8&lt;8, 2, TRUE, 0)</f>
        <v>#NAME?</v>
      </c>
      <c r="AJ8" s="4">
        <v>9.6</v>
      </c>
      <c r="AK8" s="4" t="e">
        <f t="array" aca="1" ref="AK8" ca="1">_xludf.IFS(AJ8&gt;1.3, 1, AJ8&lt;0.7, 2, TRUE, 0)</f>
        <v>#NAME?</v>
      </c>
      <c r="AL8" s="4">
        <v>7</v>
      </c>
      <c r="AM8" s="4" t="e">
        <f t="array" aca="1" ref="AM8" ca="1">_xludf.IFS(AL8&gt;39, 1, AL8&lt;13, 2, TRUE, 0)</f>
        <v>#NAME?</v>
      </c>
      <c r="AN8" s="4">
        <v>9</v>
      </c>
      <c r="AO8" s="4" t="e">
        <f t="array" aca="1" ref="AO8" ca="1">_xludf.IFS(AN8&gt;52, 1, AN8&lt;7, 2, TRUE, 0)</f>
        <v>#NAME?</v>
      </c>
      <c r="AP8" s="4" t="s">
        <v>17</v>
      </c>
      <c r="AR8" s="4" t="s">
        <v>17</v>
      </c>
      <c r="AT8" s="4" t="s">
        <v>17</v>
      </c>
      <c r="AV8" s="4">
        <v>9.3000000000000007</v>
      </c>
      <c r="AW8" s="4" t="e">
        <f t="array" aca="1" ref="AW8" ca="1">_xludf.IFS(AV8&gt;10.2, 1, AV8&lt;8.8, 2, TRUE, 0)</f>
        <v>#NAME?</v>
      </c>
      <c r="AX8" s="4">
        <v>4.0999999999999996</v>
      </c>
      <c r="AY8" s="4" t="e">
        <f t="array" aca="1" ref="AY8" ca="1">_xludf.IFS(AX8&gt;5.1, 1, AX8&lt;2.4, 2, TRUE, 0)</f>
        <v>#NAME?</v>
      </c>
      <c r="AZ8" s="4">
        <v>133</v>
      </c>
      <c r="BA8" s="4" t="e">
        <f t="array" aca="1" ref="BA8" ca="1">_xludf.IFS(AZ8&gt;146, 1, AZ8&lt;136, 2, TRUE, 0)</f>
        <v>#NAME?</v>
      </c>
      <c r="BB8" s="4">
        <v>4.9000000000000004</v>
      </c>
      <c r="BC8" s="4" t="e">
        <f t="array" aca="1" ref="BC8" ca="1">_xludf.IFS(BB8&gt;5.1, 1, BB8&lt;3.5, 2, TRUE, 0)</f>
        <v>#NAME?</v>
      </c>
      <c r="BD8" s="4">
        <v>7.6</v>
      </c>
      <c r="BE8" s="4" t="e">
        <f t="array" aca="1" ref="BE8" ca="1">_xludf.IFS(BD8&gt;8.7, 1, BD8&lt;6.6, 2, TRUE, 0)</f>
        <v>#NAME?</v>
      </c>
      <c r="BF8" s="4">
        <v>4.4000000000000004</v>
      </c>
      <c r="BG8" s="4" t="e">
        <f t="array" aca="1" ref="BG8" ca="1">_xludf.IFS(BF8&gt;5.2, 1, BF8&lt;3.5, 2, TRUE, 0)</f>
        <v>#NAME?</v>
      </c>
      <c r="BH8" s="4">
        <v>3.2</v>
      </c>
      <c r="BI8" s="4" t="e">
        <f t="array" aca="1" ref="BI8" ca="1">_xludf.IFS(BH8&gt;3.5, 1, BH8&lt;1.5, 2, TRUE, 0)</f>
        <v>#NAME?</v>
      </c>
      <c r="BJ8" s="4">
        <v>79</v>
      </c>
      <c r="BK8" s="4" t="e">
        <f t="array" aca="1" ref="BK8" ca="1">_xludf.IFS(BJ8&gt;129, 1, BJ8&lt;40, 2, TRUE, 0)</f>
        <v>#NAME?</v>
      </c>
      <c r="BL8" s="4" t="s">
        <v>17</v>
      </c>
      <c r="BN8" s="4" t="s">
        <v>17</v>
      </c>
      <c r="BP8" s="4" t="s">
        <v>17</v>
      </c>
      <c r="BR8" s="4" t="s">
        <v>17</v>
      </c>
      <c r="BT8" s="4" t="s">
        <v>17</v>
      </c>
      <c r="BV8" s="4" t="s">
        <v>17</v>
      </c>
      <c r="BW8" s="4" t="s">
        <v>17</v>
      </c>
      <c r="BX8" s="4" t="s">
        <v>17</v>
      </c>
    </row>
    <row r="9" spans="1:76" ht="15.75" customHeight="1">
      <c r="A9" s="4">
        <v>331383</v>
      </c>
      <c r="B9" s="4" t="s">
        <v>11</v>
      </c>
      <c r="C9" s="4">
        <v>69</v>
      </c>
      <c r="D9" s="4">
        <v>4.71</v>
      </c>
      <c r="E9" s="4" t="e">
        <f t="array" aca="1" ref="E9" ca="1">_xludf.IFS(D9&gt;10, 1, D9&lt;4, 2, TRUE, 0)</f>
        <v>#NAME?</v>
      </c>
      <c r="F9" s="4">
        <v>2.88</v>
      </c>
      <c r="G9" s="4" t="e">
        <f t="array" aca="1" ref="G9" ca="1">_xludf.IFS(F9&gt;6.2, 1, F9&lt;3.7, 2, TRUE, 0)</f>
        <v>#NAME?</v>
      </c>
      <c r="H9" s="4">
        <v>8.6</v>
      </c>
      <c r="I9" s="4" t="e">
        <f t="array" aca="1" ref="I9" ca="1">_xludf.IFS(H9&gt;18, 1, H9&lt;13, 2, TRUE, 0)</f>
        <v>#NAME?</v>
      </c>
      <c r="J9" s="4">
        <v>25.8</v>
      </c>
      <c r="K9" s="4" t="e">
        <f t="array" aca="1" ref="K9" ca="1">_xludf.IFS(J9&gt;55, 1, J9&lt;34, 2, TRUE, 0)</f>
        <v>#NAME?</v>
      </c>
      <c r="L9" s="4">
        <v>89.6</v>
      </c>
      <c r="M9" s="4" t="e">
        <f t="array" aca="1" ref="M9" ca="1">_xludf.IFS(L9&gt;100, 1, L9&lt;80, 2, TRUE, 0)</f>
        <v>#NAME?</v>
      </c>
      <c r="N9" s="4">
        <v>29.9</v>
      </c>
      <c r="O9" s="4" t="e">
        <f t="array" aca="1" ref="O9" ca="1">_xludf.IFS(N9&gt;32, 1, N9&lt;26, 2, TRUE, 0)</f>
        <v>#NAME?</v>
      </c>
      <c r="P9" s="4">
        <v>33.299999999999997</v>
      </c>
      <c r="Q9" s="4" t="e">
        <f t="array" aca="1" ref="Q9" ca="1">_xludf.IFS(P9&gt;37, 1, P9&lt;31, 2, TRUE, 0)</f>
        <v>#NAME?</v>
      </c>
      <c r="R9" s="4">
        <v>199</v>
      </c>
      <c r="S9" s="4" t="e">
        <f t="array" aca="1" ref="S9" ca="1">_xludf.IFS(R9&gt;400, 1, R9&lt;138, 2, TRUE, 0)</f>
        <v>#NAME?</v>
      </c>
      <c r="T9" s="4">
        <v>15.6</v>
      </c>
      <c r="U9" s="4" t="e">
        <f t="array" aca="1" ref="U9" ca="1">_xludf.IFS(T9&gt;15, 1, T9&lt;11, 2, TRUE, 0)</f>
        <v>#NAME?</v>
      </c>
      <c r="V9" s="4">
        <v>69.2</v>
      </c>
      <c r="W9" s="4" t="e">
        <f t="array" aca="1" ref="W9" ca="1">_xludf.IFS(V9&gt;78, 1, V9&lt;45, 2, TRUE, 0)</f>
        <v>#NAME?</v>
      </c>
      <c r="X9" s="4">
        <v>18.5</v>
      </c>
      <c r="Y9" s="4" t="e">
        <f t="array" aca="1" ref="Y9" ca="1">_xludf.IFS(X9&gt;45, 1, X9&lt;23, 2, TRUE, 0)</f>
        <v>#NAME?</v>
      </c>
      <c r="Z9" s="4">
        <v>6.4</v>
      </c>
      <c r="AA9" s="4" t="e">
        <f t="array" aca="1" ref="AA9" ca="1">_xludf.IFS(Z9&gt;10, 1, Z9&lt;2, 2, TRUE, 0)</f>
        <v>#NAME?</v>
      </c>
      <c r="AB9" s="4">
        <v>5.3</v>
      </c>
      <c r="AC9" s="4" t="e">
        <f t="array" aca="1" ref="AC9" ca="1">_xludf.IFS(AB9&gt;6, 1, AB9&lt;0, 2, TRUE, 0)</f>
        <v>#NAME?</v>
      </c>
      <c r="AD9" s="4">
        <v>0.6</v>
      </c>
      <c r="AE9" s="4" t="e">
        <f t="array" aca="1" ref="AE9" ca="1">_xludf.IFS(AD9&gt;2, 1, AD9&lt;0, 2, TRUE, 0)</f>
        <v>#NAME?</v>
      </c>
      <c r="AF9" s="4">
        <v>158</v>
      </c>
      <c r="AG9" s="4" t="e">
        <f t="array" aca="1" ref="AG9" ca="1">_xludf.IFS(AF9&gt;100, 1, AF9&lt;70, 2, TRUE, 0)</f>
        <v>#NAME?</v>
      </c>
      <c r="AH9" s="4">
        <v>50.3</v>
      </c>
      <c r="AI9" s="4" t="e">
        <f t="array" aca="1" ref="AI9" ca="1">_xludf.IFS(AH9&gt;20, 1, AH9&lt;8, 2, TRUE, 0)</f>
        <v>#NAME?</v>
      </c>
      <c r="AJ9" s="4">
        <v>10.3</v>
      </c>
      <c r="AK9" s="4" t="e">
        <f t="array" aca="1" ref="AK9" ca="1">_xludf.IFS(AJ9&gt;1.3, 1, AJ9&lt;0.7, 2, TRUE, 0)</f>
        <v>#NAME?</v>
      </c>
      <c r="AL9" s="4">
        <v>9</v>
      </c>
      <c r="AM9" s="4" t="e">
        <f t="array" aca="1" ref="AM9" ca="1">_xludf.IFS(AL9&gt;39, 1, AL9&lt;13, 2, TRUE, 0)</f>
        <v>#NAME?</v>
      </c>
      <c r="AN9" s="4">
        <v>6</v>
      </c>
      <c r="AO9" s="4" t="e">
        <f t="array" aca="1" ref="AO9" ca="1">_xludf.IFS(AN9&gt;52, 1, AN9&lt;7, 2, TRUE, 0)</f>
        <v>#NAME?</v>
      </c>
      <c r="AP9" s="4" t="s">
        <v>17</v>
      </c>
      <c r="AR9" s="4" t="s">
        <v>17</v>
      </c>
      <c r="AT9" s="4" t="s">
        <v>17</v>
      </c>
      <c r="AV9" s="4">
        <v>8.6999999999999993</v>
      </c>
      <c r="AW9" s="4" t="e">
        <f t="array" aca="1" ref="AW9" ca="1">_xludf.IFS(AV9&gt;10.2, 1, AV9&lt;8.8, 2, TRUE, 0)</f>
        <v>#NAME?</v>
      </c>
      <c r="AX9" s="4">
        <v>5.8</v>
      </c>
      <c r="AY9" s="4" t="e">
        <f t="array" aca="1" ref="AY9" ca="1">_xludf.IFS(AX9&gt;5.1, 1, AX9&lt;2.4, 2, TRUE, 0)</f>
        <v>#NAME?</v>
      </c>
      <c r="AZ9" s="4">
        <v>135</v>
      </c>
      <c r="BA9" s="4" t="e">
        <f t="array" aca="1" ref="BA9" ca="1">_xludf.IFS(AZ9&gt;146, 1, AZ9&lt;136, 2, TRUE, 0)</f>
        <v>#NAME?</v>
      </c>
      <c r="BB9" s="4">
        <v>4.5999999999999996</v>
      </c>
      <c r="BC9" s="4" t="e">
        <f t="array" aca="1" ref="BC9" ca="1">_xludf.IFS(BB9&gt;5.1, 1, BB9&lt;3.5, 2, TRUE, 0)</f>
        <v>#NAME?</v>
      </c>
      <c r="BD9" s="4">
        <v>6.4</v>
      </c>
      <c r="BE9" s="4" t="e">
        <f t="array" aca="1" ref="BE9" ca="1">_xludf.IFS(BD9&gt;8.7, 1, BD9&lt;6.6, 2, TRUE, 0)</f>
        <v>#NAME?</v>
      </c>
      <c r="BF9" s="4">
        <v>3.6</v>
      </c>
      <c r="BG9" s="4" t="e">
        <f t="array" aca="1" ref="BG9" ca="1">_xludf.IFS(BF9&gt;5.2, 1, BF9&lt;3.5, 2, TRUE, 0)</f>
        <v>#NAME?</v>
      </c>
      <c r="BH9" s="4">
        <v>2.8</v>
      </c>
      <c r="BI9" s="4" t="e">
        <f t="array" aca="1" ref="BI9" ca="1">_xludf.IFS(BH9&gt;3.5, 1, BH9&lt;1.5, 2, TRUE, 0)</f>
        <v>#NAME?</v>
      </c>
      <c r="BJ9" s="4">
        <v>103</v>
      </c>
      <c r="BK9" s="4" t="e">
        <f t="array" aca="1" ref="BK9" ca="1">_xludf.IFS(BJ9&gt;129, 1, BJ9&lt;40, 2, TRUE, 0)</f>
        <v>#NAME?</v>
      </c>
      <c r="BL9" s="4" t="s">
        <v>17</v>
      </c>
      <c r="BN9" s="4" t="s">
        <v>17</v>
      </c>
      <c r="BP9" s="4" t="s">
        <v>17</v>
      </c>
      <c r="BR9" s="4" t="s">
        <v>17</v>
      </c>
      <c r="BT9" s="4" t="s">
        <v>17</v>
      </c>
      <c r="BV9" s="4" t="s">
        <v>17</v>
      </c>
      <c r="BW9" s="4" t="s">
        <v>17</v>
      </c>
      <c r="BX9" s="4" t="s">
        <v>17</v>
      </c>
    </row>
    <row r="10" spans="1:76" ht="15.75" customHeight="1">
      <c r="A10" s="4">
        <v>338780</v>
      </c>
      <c r="B10" s="4" t="s">
        <v>11</v>
      </c>
      <c r="C10" s="4">
        <v>70</v>
      </c>
      <c r="D10" s="4">
        <v>5.76</v>
      </c>
      <c r="E10" s="4" t="e">
        <f t="array" aca="1" ref="E10" ca="1">_xludf.IFS(D10&gt;10, 1, D10&lt;4, 2, TRUE, 0)</f>
        <v>#NAME?</v>
      </c>
      <c r="F10" s="4">
        <v>3.81</v>
      </c>
      <c r="G10" s="4" t="e">
        <f t="array" aca="1" ref="G10" ca="1">_xludf.IFS(F10&gt;6.2, 1, F10&lt;3.7, 2, TRUE, 0)</f>
        <v>#NAME?</v>
      </c>
      <c r="H10" s="4">
        <v>11.1</v>
      </c>
      <c r="I10" s="4" t="e">
        <f t="array" aca="1" ref="I10" ca="1">_xludf.IFS(H10&gt;18, 1, H10&lt;13, 2, TRUE, 0)</f>
        <v>#NAME?</v>
      </c>
      <c r="J10" s="4">
        <v>32.1</v>
      </c>
      <c r="K10" s="4" t="e">
        <f t="array" aca="1" ref="K10" ca="1">_xludf.IFS(J10&gt;55, 1, J10&lt;34, 2, TRUE, 0)</f>
        <v>#NAME?</v>
      </c>
      <c r="L10" s="4">
        <v>84.3</v>
      </c>
      <c r="M10" s="4" t="e">
        <f t="array" aca="1" ref="M10" ca="1">_xludf.IFS(L10&gt;100, 1, L10&lt;80, 2, TRUE, 0)</f>
        <v>#NAME?</v>
      </c>
      <c r="N10" s="4">
        <v>29.1</v>
      </c>
      <c r="O10" s="4" t="e">
        <f t="array" aca="1" ref="O10" ca="1">_xludf.IFS(N10&gt;32, 1, N10&lt;26, 2, TRUE, 0)</f>
        <v>#NAME?</v>
      </c>
      <c r="P10" s="4">
        <v>34.6</v>
      </c>
      <c r="Q10" s="4" t="e">
        <f t="array" aca="1" ref="Q10" ca="1">_xludf.IFS(P10&gt;37, 1, P10&lt;31, 2, TRUE, 0)</f>
        <v>#NAME?</v>
      </c>
      <c r="R10" s="4">
        <v>132</v>
      </c>
      <c r="S10" s="4" t="e">
        <f t="array" aca="1" ref="S10" ca="1">_xludf.IFS(R10&gt;400, 1, R10&lt;138, 2, TRUE, 0)</f>
        <v>#NAME?</v>
      </c>
      <c r="T10" s="4">
        <v>13.5</v>
      </c>
      <c r="U10" s="4" t="e">
        <f t="array" aca="1" ref="U10" ca="1">_xludf.IFS(T10&gt;15, 1, T10&lt;11, 2, TRUE, 0)</f>
        <v>#NAME?</v>
      </c>
      <c r="V10" s="4">
        <v>56.7</v>
      </c>
      <c r="W10" s="4" t="e">
        <f t="array" aca="1" ref="W10" ca="1">_xludf.IFS(V10&gt;78, 1, V10&lt;45, 2, TRUE, 0)</f>
        <v>#NAME?</v>
      </c>
      <c r="X10" s="4">
        <v>19.3</v>
      </c>
      <c r="Y10" s="4" t="e">
        <f t="array" aca="1" ref="Y10" ca="1">_xludf.IFS(X10&gt;45, 1, X10&lt;23, 2, TRUE, 0)</f>
        <v>#NAME?</v>
      </c>
      <c r="Z10" s="4">
        <v>8</v>
      </c>
      <c r="AA10" s="4" t="e">
        <f t="array" aca="1" ref="AA10" ca="1">_xludf.IFS(Z10&gt;10, 1, Z10&lt;2, 2, TRUE, 0)</f>
        <v>#NAME?</v>
      </c>
      <c r="AB10" s="4">
        <v>15.3</v>
      </c>
      <c r="AC10" s="4" t="e">
        <f t="array" aca="1" ref="AC10" ca="1">_xludf.IFS(AB10&gt;6, 1, AB10&lt;0, 2, TRUE, 0)</f>
        <v>#NAME?</v>
      </c>
      <c r="AD10" s="4">
        <v>0.7</v>
      </c>
      <c r="AE10" s="4" t="e">
        <f t="array" aca="1" ref="AE10" ca="1">_xludf.IFS(AD10&gt;2, 1, AD10&lt;0, 2, TRUE, 0)</f>
        <v>#NAME?</v>
      </c>
      <c r="AF10" s="4">
        <v>235</v>
      </c>
      <c r="AG10" s="4" t="e">
        <f t="array" aca="1" ref="AG10" ca="1">_xludf.IFS(AF10&gt;100, 1, AF10&lt;70, 2, TRUE, 0)</f>
        <v>#NAME?</v>
      </c>
      <c r="AH10" s="4">
        <v>59.7</v>
      </c>
      <c r="AI10" s="4" t="e">
        <f t="array" aca="1" ref="AI10" ca="1">_xludf.IFS(AH10&gt;20, 1, AH10&lt;8, 2, TRUE, 0)</f>
        <v>#NAME?</v>
      </c>
      <c r="AJ10" s="4">
        <v>8.9</v>
      </c>
      <c r="AK10" s="4" t="e">
        <f t="array" aca="1" ref="AK10" ca="1">_xludf.IFS(AJ10&gt;1.3, 1, AJ10&lt;0.7, 2, TRUE, 0)</f>
        <v>#NAME?</v>
      </c>
      <c r="AL10" s="4">
        <v>10</v>
      </c>
      <c r="AM10" s="4" t="e">
        <f t="array" aca="1" ref="AM10" ca="1">_xludf.IFS(AL10&gt;39, 1, AL10&lt;13, 2, TRUE, 0)</f>
        <v>#NAME?</v>
      </c>
      <c r="AN10" s="4">
        <v>12</v>
      </c>
      <c r="AO10" s="4" t="e">
        <f t="array" aca="1" ref="AO10" ca="1">_xludf.IFS(AN10&gt;52, 1, AN10&lt;7, 2, TRUE, 0)</f>
        <v>#NAME?</v>
      </c>
      <c r="AP10" s="4" t="s">
        <v>17</v>
      </c>
      <c r="AR10" s="4" t="s">
        <v>17</v>
      </c>
      <c r="AT10" s="4" t="s">
        <v>17</v>
      </c>
      <c r="AV10" s="4">
        <v>9.1999999999999993</v>
      </c>
      <c r="AW10" s="4" t="e">
        <f t="array" aca="1" ref="AW10" ca="1">_xludf.IFS(AV10&gt;10.2, 1, AV10&lt;8.8, 2, TRUE, 0)</f>
        <v>#NAME?</v>
      </c>
      <c r="AX10" s="4">
        <v>5.4</v>
      </c>
      <c r="AY10" s="4" t="e">
        <f t="array" aca="1" ref="AY10" ca="1">_xludf.IFS(AX10&gt;5.1, 1, AX10&lt;2.4, 2, TRUE, 0)</f>
        <v>#NAME?</v>
      </c>
      <c r="AZ10" s="4">
        <v>139</v>
      </c>
      <c r="BA10" s="4" t="e">
        <f t="array" aca="1" ref="BA10" ca="1">_xludf.IFS(AZ10&gt;146, 1, AZ10&lt;136, 2, TRUE, 0)</f>
        <v>#NAME?</v>
      </c>
      <c r="BB10" s="4">
        <v>4.5999999999999996</v>
      </c>
      <c r="BC10" s="4" t="e">
        <f t="array" aca="1" ref="BC10" ca="1">_xludf.IFS(BB10&gt;5.1, 1, BB10&lt;3.5, 2, TRUE, 0)</f>
        <v>#NAME?</v>
      </c>
      <c r="BD10" s="4">
        <v>7.8</v>
      </c>
      <c r="BE10" s="4" t="e">
        <f t="array" aca="1" ref="BE10" ca="1">_xludf.IFS(BD10&gt;8.7, 1, BD10&lt;6.6, 2, TRUE, 0)</f>
        <v>#NAME?</v>
      </c>
      <c r="BF10" s="4">
        <v>4.2</v>
      </c>
      <c r="BG10" s="4" t="e">
        <f t="array" aca="1" ref="BG10" ca="1">_xludf.IFS(BF10&gt;5.2, 1, BF10&lt;3.5, 2, TRUE, 0)</f>
        <v>#NAME?</v>
      </c>
      <c r="BH10" s="4">
        <v>3.6</v>
      </c>
      <c r="BI10" s="4" t="e">
        <f t="array" aca="1" ref="BI10" ca="1">_xludf.IFS(BH10&gt;3.5, 1, BH10&lt;1.5, 2, TRUE, 0)</f>
        <v>#NAME?</v>
      </c>
      <c r="BJ10" s="4">
        <v>70</v>
      </c>
      <c r="BK10" s="4" t="e">
        <f t="array" aca="1" ref="BK10" ca="1">_xludf.IFS(BJ10&gt;129, 1, BJ10&lt;40, 2, TRUE, 0)</f>
        <v>#NAME?</v>
      </c>
      <c r="BL10" s="4" t="s">
        <v>17</v>
      </c>
      <c r="BN10" s="4" t="s">
        <v>17</v>
      </c>
      <c r="BP10" s="4" t="s">
        <v>17</v>
      </c>
      <c r="BR10" s="4" t="s">
        <v>17</v>
      </c>
      <c r="BT10" s="4" t="s">
        <v>17</v>
      </c>
      <c r="BV10" s="4" t="s">
        <v>17</v>
      </c>
      <c r="BW10" s="4" t="s">
        <v>17</v>
      </c>
      <c r="BX10" s="4" t="s">
        <v>17</v>
      </c>
    </row>
    <row r="11" spans="1:76" ht="15.75" customHeight="1">
      <c r="A11" s="4">
        <v>345858</v>
      </c>
      <c r="B11" s="4" t="s">
        <v>11</v>
      </c>
      <c r="C11" s="4">
        <v>69</v>
      </c>
      <c r="D11" s="4">
        <v>6.62</v>
      </c>
      <c r="E11" s="4" t="e">
        <f t="array" aca="1" ref="E11" ca="1">_xludf.IFS(D11&gt;10, 1, D11&lt;4, 2, TRUE, 0)</f>
        <v>#NAME?</v>
      </c>
      <c r="F11" s="4">
        <v>3.91</v>
      </c>
      <c r="G11" s="4" t="e">
        <f t="array" aca="1" ref="G11" ca="1">_xludf.IFS(F11&gt;6.2, 1, F11&lt;3.7, 2, TRUE, 0)</f>
        <v>#NAME?</v>
      </c>
      <c r="H11" s="4">
        <v>10.8</v>
      </c>
      <c r="I11" s="4" t="e">
        <f t="array" aca="1" ref="I11" ca="1">_xludf.IFS(H11&gt;18, 1, H11&lt;13, 2, TRUE, 0)</f>
        <v>#NAME?</v>
      </c>
      <c r="J11" s="4">
        <v>32.200000000000003</v>
      </c>
      <c r="K11" s="4" t="e">
        <f t="array" aca="1" ref="K11" ca="1">_xludf.IFS(J11&gt;55, 1, J11&lt;34, 2, TRUE, 0)</f>
        <v>#NAME?</v>
      </c>
      <c r="L11" s="4">
        <v>82.4</v>
      </c>
      <c r="M11" s="4" t="e">
        <f t="array" aca="1" ref="M11" ca="1">_xludf.IFS(L11&gt;100, 1, L11&lt;80, 2, TRUE, 0)</f>
        <v>#NAME?</v>
      </c>
      <c r="N11" s="4">
        <v>27.6</v>
      </c>
      <c r="O11" s="4" t="e">
        <f t="array" aca="1" ref="O11" ca="1">_xludf.IFS(N11&gt;32, 1, N11&lt;26, 2, TRUE, 0)</f>
        <v>#NAME?</v>
      </c>
      <c r="P11" s="4">
        <v>33.5</v>
      </c>
      <c r="Q11" s="4" t="e">
        <f t="array" aca="1" ref="Q11" ca="1">_xludf.IFS(P11&gt;37, 1, P11&lt;31, 2, TRUE, 0)</f>
        <v>#NAME?</v>
      </c>
      <c r="R11" s="4">
        <v>176</v>
      </c>
      <c r="S11" s="4" t="e">
        <f t="array" aca="1" ref="S11" ca="1">_xludf.IFS(R11&gt;400, 1, R11&lt;138, 2, TRUE, 0)</f>
        <v>#NAME?</v>
      </c>
      <c r="T11" s="4">
        <v>16.5</v>
      </c>
      <c r="U11" s="4" t="e">
        <f t="array" aca="1" ref="U11" ca="1">_xludf.IFS(T11&gt;15, 1, T11&lt;11, 2, TRUE, 0)</f>
        <v>#NAME?</v>
      </c>
      <c r="V11" s="4">
        <v>50.8</v>
      </c>
      <c r="W11" s="4" t="e">
        <f t="array" aca="1" ref="W11" ca="1">_xludf.IFS(V11&gt;78, 1, V11&lt;45, 2, TRUE, 0)</f>
        <v>#NAME?</v>
      </c>
      <c r="X11" s="4">
        <v>32.6</v>
      </c>
      <c r="Y11" s="4" t="e">
        <f t="array" aca="1" ref="Y11" ca="1">_xludf.IFS(X11&gt;45, 1, X11&lt;23, 2, TRUE, 0)</f>
        <v>#NAME?</v>
      </c>
      <c r="Z11" s="4">
        <v>10.6</v>
      </c>
      <c r="AA11" s="4" t="e">
        <f t="array" aca="1" ref="AA11" ca="1">_xludf.IFS(Z11&gt;10, 1, Z11&lt;2, 2, TRUE, 0)</f>
        <v>#NAME?</v>
      </c>
      <c r="AB11" s="4">
        <v>5.0999999999999996</v>
      </c>
      <c r="AC11" s="4" t="e">
        <f t="array" aca="1" ref="AC11" ca="1">_xludf.IFS(AB11&gt;6, 1, AB11&lt;0, 2, TRUE, 0)</f>
        <v>#NAME?</v>
      </c>
      <c r="AD11" s="4">
        <v>0.9</v>
      </c>
      <c r="AE11" s="4" t="e">
        <f t="array" aca="1" ref="AE11" ca="1">_xludf.IFS(AD11&gt;2, 1, AD11&lt;0, 2, TRUE, 0)</f>
        <v>#NAME?</v>
      </c>
      <c r="AF11" s="4">
        <v>114</v>
      </c>
      <c r="AG11" s="4" t="e">
        <f t="array" aca="1" ref="AG11" ca="1">_xludf.IFS(AF11&gt;100, 1, AF11&lt;70, 2, TRUE, 0)</f>
        <v>#NAME?</v>
      </c>
      <c r="AH11" s="4">
        <v>76.900000000000006</v>
      </c>
      <c r="AI11" s="4" t="e">
        <f t="array" aca="1" ref="AI11" ca="1">_xludf.IFS(AH11&gt;20, 1, AH11&lt;8, 2, TRUE, 0)</f>
        <v>#NAME?</v>
      </c>
      <c r="AJ11" s="4">
        <v>13.1</v>
      </c>
      <c r="AK11" s="4" t="e">
        <f t="array" aca="1" ref="AK11" ca="1">_xludf.IFS(AJ11&gt;1.3, 1, AJ11&lt;0.7, 2, TRUE, 0)</f>
        <v>#NAME?</v>
      </c>
      <c r="AL11" s="4">
        <v>11</v>
      </c>
      <c r="AM11" s="4" t="e">
        <f t="array" aca="1" ref="AM11" ca="1">_xludf.IFS(AL11&gt;39, 1, AL11&lt;13, 2, TRUE, 0)</f>
        <v>#NAME?</v>
      </c>
      <c r="AN11" s="4">
        <v>10</v>
      </c>
      <c r="AO11" s="4" t="e">
        <f t="array" aca="1" ref="AO11" ca="1">_xludf.IFS(AN11&gt;52, 1, AN11&lt;7, 2, TRUE, 0)</f>
        <v>#NAME?</v>
      </c>
      <c r="AP11" s="4" t="s">
        <v>17</v>
      </c>
      <c r="AR11" s="4" t="s">
        <v>17</v>
      </c>
      <c r="AT11" s="4" t="s">
        <v>17</v>
      </c>
      <c r="AV11" s="4">
        <v>8.8000000000000007</v>
      </c>
      <c r="AW11" s="4" t="e">
        <f t="array" aca="1" ref="AW11" ca="1">_xludf.IFS(AV11&gt;10.2, 1, AV11&lt;8.8, 2, TRUE, 0)</f>
        <v>#NAME?</v>
      </c>
      <c r="AX11" s="4">
        <v>6</v>
      </c>
      <c r="AY11" s="4" t="e">
        <f t="array" aca="1" ref="AY11" ca="1">_xludf.IFS(AX11&gt;5.1, 1, AX11&lt;2.4, 2, TRUE, 0)</f>
        <v>#NAME?</v>
      </c>
      <c r="AZ11" s="4">
        <v>139</v>
      </c>
      <c r="BA11" s="4" t="e">
        <f t="array" aca="1" ref="BA11" ca="1">_xludf.IFS(AZ11&gt;146, 1, AZ11&lt;136, 2, TRUE, 0)</f>
        <v>#NAME?</v>
      </c>
      <c r="BB11" s="4">
        <v>4.3</v>
      </c>
      <c r="BC11" s="4" t="e">
        <f t="array" aca="1" ref="BC11" ca="1">_xludf.IFS(BB11&gt;5.1, 1, BB11&lt;3.5, 2, TRUE, 0)</f>
        <v>#NAME?</v>
      </c>
      <c r="BD11" s="4">
        <v>6.8</v>
      </c>
      <c r="BE11" s="4" t="e">
        <f t="array" aca="1" ref="BE11" ca="1">_xludf.IFS(BD11&gt;8.7, 1, BD11&lt;6.6, 2, TRUE, 0)</f>
        <v>#NAME?</v>
      </c>
      <c r="BF11" s="4">
        <v>3.9</v>
      </c>
      <c r="BG11" s="4" t="e">
        <f t="array" aca="1" ref="BG11" ca="1">_xludf.IFS(BF11&gt;5.2, 1, BF11&lt;3.5, 2, TRUE, 0)</f>
        <v>#NAME?</v>
      </c>
      <c r="BH11" s="4">
        <v>2.9</v>
      </c>
      <c r="BI11" s="4" t="e">
        <f t="array" aca="1" ref="BI11" ca="1">_xludf.IFS(BH11&gt;3.5, 1, BH11&lt;1.5, 2, TRUE, 0)</f>
        <v>#NAME?</v>
      </c>
      <c r="BJ11" s="4">
        <v>67</v>
      </c>
      <c r="BK11" s="4" t="e">
        <f t="array" aca="1" ref="BK11" ca="1">_xludf.IFS(BJ11&gt;129, 1, BJ11&lt;40, 2, TRUE, 0)</f>
        <v>#NAME?</v>
      </c>
      <c r="BL11" s="4" t="s">
        <v>17</v>
      </c>
      <c r="BN11" s="4" t="s">
        <v>17</v>
      </c>
      <c r="BP11" s="4" t="s">
        <v>17</v>
      </c>
      <c r="BR11" s="4" t="s">
        <v>17</v>
      </c>
      <c r="BT11" s="4" t="s">
        <v>17</v>
      </c>
      <c r="BV11" s="4" t="s">
        <v>17</v>
      </c>
      <c r="BW11" s="4" t="s">
        <v>17</v>
      </c>
      <c r="BX11" s="4" t="s">
        <v>17</v>
      </c>
    </row>
    <row r="12" spans="1:76" ht="15.75" customHeight="1">
      <c r="A12" s="4">
        <v>347741</v>
      </c>
      <c r="B12" s="4" t="s">
        <v>21</v>
      </c>
      <c r="C12" s="4">
        <v>63</v>
      </c>
      <c r="D12" s="4">
        <v>8.06</v>
      </c>
      <c r="E12" s="4" t="e">
        <f t="array" aca="1" ref="E12" ca="1">_xludf.IFS(D12&gt;10, 1, D12&lt;4, 2, TRUE, 0)</f>
        <v>#NAME?</v>
      </c>
      <c r="F12" s="4">
        <v>3.23</v>
      </c>
      <c r="G12" s="4" t="e">
        <f t="array" aca="1" ref="G12" ca="1">_xludf.IFS(F12&gt;6.2, 1, F12&lt;3.7, 2, TRUE, 0)</f>
        <v>#NAME?</v>
      </c>
      <c r="H12" s="4">
        <v>9.8000000000000007</v>
      </c>
      <c r="I12" s="4" t="e">
        <f t="array" aca="1" ref="I12" ca="1">_xludf.IFS(H12&gt;18, 1, H12&lt;13, 2, TRUE, 0)</f>
        <v>#NAME?</v>
      </c>
      <c r="J12" s="4">
        <v>29.8</v>
      </c>
      <c r="K12" s="4" t="e">
        <f t="array" aca="1" ref="K12" ca="1">_xludf.IFS(J12&gt;55, 1, J12&lt;34, 2, TRUE, 0)</f>
        <v>#NAME?</v>
      </c>
      <c r="L12" s="4">
        <v>92.3</v>
      </c>
      <c r="M12" s="4" t="e">
        <f t="array" aca="1" ref="M12" ca="1">_xludf.IFS(L12&gt;100, 1, L12&lt;80, 2, TRUE, 0)</f>
        <v>#NAME?</v>
      </c>
      <c r="N12" s="4">
        <v>30.3</v>
      </c>
      <c r="O12" s="4" t="e">
        <f t="array" aca="1" ref="O12" ca="1">_xludf.IFS(N12&gt;32, 1, N12&lt;26, 2, TRUE, 0)</f>
        <v>#NAME?</v>
      </c>
      <c r="P12" s="4">
        <v>32.9</v>
      </c>
      <c r="Q12" s="4" t="e">
        <f t="array" aca="1" ref="Q12" ca="1">_xludf.IFS(P12&gt;37, 1, P12&lt;31, 2, TRUE, 0)</f>
        <v>#NAME?</v>
      </c>
      <c r="R12" s="4">
        <v>238</v>
      </c>
      <c r="S12" s="4" t="e">
        <f t="array" aca="1" ref="S12" ca="1">_xludf.IFS(R12&gt;400, 1, R12&lt;138, 2, TRUE, 0)</f>
        <v>#NAME?</v>
      </c>
      <c r="T12" s="4">
        <v>13.2</v>
      </c>
      <c r="U12" s="4" t="e">
        <f t="array" aca="1" ref="U12" ca="1">_xludf.IFS(T12&gt;15, 1, T12&lt;11, 2, TRUE, 0)</f>
        <v>#NAME?</v>
      </c>
      <c r="V12" s="4">
        <v>67.099999999999994</v>
      </c>
      <c r="W12" s="4" t="e">
        <f t="array" aca="1" ref="W12" ca="1">_xludf.IFS(V12&gt;78, 1, V12&lt;45, 2, TRUE, 0)</f>
        <v>#NAME?</v>
      </c>
      <c r="X12" s="4">
        <v>24.1</v>
      </c>
      <c r="Y12" s="4" t="e">
        <f t="array" aca="1" ref="Y12" ca="1">_xludf.IFS(X12&gt;45, 1, X12&lt;23, 2, TRUE, 0)</f>
        <v>#NAME?</v>
      </c>
      <c r="Z12" s="4">
        <v>4.8</v>
      </c>
      <c r="AA12" s="4" t="e">
        <f t="array" aca="1" ref="AA12" ca="1">_xludf.IFS(Z12&gt;10, 1, Z12&lt;2, 2, TRUE, 0)</f>
        <v>#NAME?</v>
      </c>
      <c r="AB12" s="4">
        <v>3</v>
      </c>
      <c r="AC12" s="4" t="e">
        <f t="array" aca="1" ref="AC12" ca="1">_xludf.IFS(AB12&gt;6, 1, AB12&lt;0, 2, TRUE, 0)</f>
        <v>#NAME?</v>
      </c>
      <c r="AD12" s="4">
        <v>1</v>
      </c>
      <c r="AE12" s="4" t="e">
        <f t="array" aca="1" ref="AE12" ca="1">_xludf.IFS(AD12&gt;2, 1, AD12&lt;0, 2, TRUE, 0)</f>
        <v>#NAME?</v>
      </c>
      <c r="AF12" s="4">
        <v>164</v>
      </c>
      <c r="AG12" s="4" t="e">
        <f t="array" aca="1" ref="AG12" ca="1">_xludf.IFS(AF12&gt;100, 1, AF12&lt;70, 2, TRUE, 0)</f>
        <v>#NAME?</v>
      </c>
      <c r="AH12" s="4">
        <v>88.8</v>
      </c>
      <c r="AI12" s="4" t="e">
        <f t="array" aca="1" ref="AI12" ca="1">_xludf.IFS(AH12&gt;20, 1, AH12&lt;8, 2, TRUE, 0)</f>
        <v>#NAME?</v>
      </c>
      <c r="AJ12" s="4">
        <v>10.1</v>
      </c>
      <c r="AK12" s="4" t="e">
        <f t="array" aca="1" ref="AK12" ca="1">_xludf.IFS(AJ12&gt;1.3, 1, AJ12&lt;0.7, 2, TRUE, 0)</f>
        <v>#NAME?</v>
      </c>
      <c r="AL12" s="4">
        <v>35</v>
      </c>
      <c r="AM12" s="4" t="e">
        <f t="array" aca="1" ref="AM12" ca="1">_xludf.IFS(AL12&gt;39, 1, AL12&lt;13, 2, TRUE, 0)</f>
        <v>#NAME?</v>
      </c>
      <c r="AN12" s="4">
        <v>20</v>
      </c>
      <c r="AO12" s="4" t="e">
        <f t="array" aca="1" ref="AO12" ca="1">_xludf.IFS(AN12&gt;52, 1, AN12&lt;7, 2, TRUE, 0)</f>
        <v>#NAME?</v>
      </c>
      <c r="AP12" s="4" t="s">
        <v>17</v>
      </c>
      <c r="AR12" s="4" t="s">
        <v>17</v>
      </c>
      <c r="AT12" s="4" t="s">
        <v>17</v>
      </c>
      <c r="AV12" s="4">
        <v>10.5</v>
      </c>
      <c r="AW12" s="4" t="e">
        <f t="array" aca="1" ref="AW12" ca="1">_xludf.IFS(AV12&gt;10.2, 1, AV12&lt;8.8, 2, TRUE, 0)</f>
        <v>#NAME?</v>
      </c>
      <c r="AX12" s="4">
        <v>4.8</v>
      </c>
      <c r="AY12" s="4" t="e">
        <f t="array" aca="1" ref="AY12" ca="1">_xludf.IFS(AX12&gt;5.1, 1, AX12&lt;2.4, 2, TRUE, 0)</f>
        <v>#NAME?</v>
      </c>
      <c r="AZ12" s="4">
        <v>138</v>
      </c>
      <c r="BA12" s="4" t="e">
        <f t="array" aca="1" ref="BA12" ca="1">_xludf.IFS(AZ12&gt;146, 1, AZ12&lt;136, 2, TRUE, 0)</f>
        <v>#NAME?</v>
      </c>
      <c r="BB12" s="4">
        <v>4.2</v>
      </c>
      <c r="BC12" s="4" t="e">
        <f t="array" aca="1" ref="BC12" ca="1">_xludf.IFS(BB12&gt;5.1, 1, BB12&lt;3.5, 2, TRUE, 0)</f>
        <v>#NAME?</v>
      </c>
      <c r="BD12" s="4">
        <v>6.6</v>
      </c>
      <c r="BE12" s="4" t="e">
        <f t="array" aca="1" ref="BE12" ca="1">_xludf.IFS(BD12&gt;8.7, 1, BD12&lt;6.6, 2, TRUE, 0)</f>
        <v>#NAME?</v>
      </c>
      <c r="BF12" s="4">
        <v>4.4000000000000004</v>
      </c>
      <c r="BG12" s="4" t="e">
        <f t="array" aca="1" ref="BG12" ca="1">_xludf.IFS(BF12&gt;5.2, 1, BF12&lt;3.5, 2, TRUE, 0)</f>
        <v>#NAME?</v>
      </c>
      <c r="BH12" s="4">
        <v>2.2000000000000002</v>
      </c>
      <c r="BI12" s="4" t="e">
        <f t="array" aca="1" ref="BI12" ca="1">_xludf.IFS(BH12&gt;3.5, 1, BH12&lt;1.5, 2, TRUE, 0)</f>
        <v>#NAME?</v>
      </c>
      <c r="BJ12" s="4">
        <v>26</v>
      </c>
      <c r="BK12" s="4" t="e">
        <f t="array" aca="1" ref="BK12" ca="1">_xludf.IFS(BJ12&gt;129, 1, BJ12&lt;40, 2, TRUE, 0)</f>
        <v>#NAME?</v>
      </c>
      <c r="BL12" s="4" t="s">
        <v>17</v>
      </c>
      <c r="BN12" s="4" t="s">
        <v>17</v>
      </c>
      <c r="BP12" s="4" t="s">
        <v>17</v>
      </c>
      <c r="BR12" s="4" t="s">
        <v>17</v>
      </c>
      <c r="BT12" s="4" t="s">
        <v>17</v>
      </c>
      <c r="BV12" s="4" t="s">
        <v>17</v>
      </c>
      <c r="BW12" s="4" t="s">
        <v>17</v>
      </c>
      <c r="BX12" s="4" t="s">
        <v>17</v>
      </c>
    </row>
    <row r="13" spans="1:76" ht="15.75" customHeight="1">
      <c r="A13" s="4" t="s">
        <v>86</v>
      </c>
      <c r="BL13" s="4" t="s">
        <v>17</v>
      </c>
      <c r="BN13" s="4" t="s">
        <v>17</v>
      </c>
    </row>
    <row r="14" spans="1:76" ht="15.75" customHeight="1">
      <c r="A14" s="4">
        <v>6143</v>
      </c>
      <c r="B14" s="4" t="s">
        <v>11</v>
      </c>
      <c r="C14" s="4">
        <v>63</v>
      </c>
      <c r="D14" s="4">
        <v>7.17</v>
      </c>
      <c r="E14" s="4" t="e">
        <f t="array" aca="1" ref="E14" ca="1">_xludf.IFS(D14&gt;10, 1, D14&lt;4, 2, TRUE, 0)</f>
        <v>#NAME?</v>
      </c>
      <c r="F14" s="4">
        <v>3.81</v>
      </c>
      <c r="G14" s="4" t="e">
        <f t="array" aca="1" ref="G14" ca="1">_xludf.IFS(F14&gt;6.2, 1, F14&lt;3.7, 2, TRUE, 0)</f>
        <v>#NAME?</v>
      </c>
      <c r="H14" s="4">
        <v>11</v>
      </c>
      <c r="I14" s="4" t="e">
        <f t="array" aca="1" ref="I14" ca="1">_xludf.IFS(H14&gt;18, 1, H14&lt;13, 2, TRUE, 0)</f>
        <v>#NAME?</v>
      </c>
      <c r="J14" s="4">
        <v>31.6</v>
      </c>
      <c r="K14" s="4" t="e">
        <f t="array" aca="1" ref="K14" ca="1">_xludf.IFS(J14&gt;55, 1, J14&lt;34, 2, TRUE, 0)</f>
        <v>#NAME?</v>
      </c>
      <c r="L14" s="4">
        <v>82.9</v>
      </c>
      <c r="M14" s="4" t="e">
        <f t="array" aca="1" ref="M14" ca="1">_xludf.IFS(L14&gt;100, 1, L14&lt;80, 2, TRUE, 0)</f>
        <v>#NAME?</v>
      </c>
      <c r="N14" s="4">
        <v>28.9</v>
      </c>
      <c r="O14" s="4" t="e">
        <f t="array" aca="1" ref="O14" ca="1">_xludf.IFS(N14&gt;32, 1, N14&lt;26, 2, TRUE, 0)</f>
        <v>#NAME?</v>
      </c>
      <c r="P14" s="4">
        <v>34.799999999999997</v>
      </c>
      <c r="Q14" s="4" t="e">
        <f t="array" aca="1" ref="Q14" ca="1">_xludf.IFS(P14&gt;37, 1, P14&lt;31, 2, TRUE, 0)</f>
        <v>#NAME?</v>
      </c>
      <c r="R14" s="4">
        <v>145</v>
      </c>
      <c r="S14" s="4" t="e">
        <f t="array" aca="1" ref="S14" ca="1">_xludf.IFS(R14&gt;400, 1, R14&lt;138, 2, TRUE, 0)</f>
        <v>#NAME?</v>
      </c>
      <c r="T14" s="4">
        <v>14.5</v>
      </c>
      <c r="U14" s="4" t="e">
        <f t="array" aca="1" ref="U14" ca="1">_xludf.IFS(T14&gt;15, 1, T14&lt;11, 2, TRUE, 0)</f>
        <v>#NAME?</v>
      </c>
      <c r="V14" s="4">
        <v>57</v>
      </c>
      <c r="W14" s="4" t="e">
        <f t="array" aca="1" ref="W14" ca="1">_xludf.IFS(V14&gt;78, 1, V14&lt;45, 2, TRUE, 0)</f>
        <v>#NAME?</v>
      </c>
      <c r="X14" s="4">
        <v>11.9</v>
      </c>
      <c r="Y14" s="4" t="e">
        <f t="array" aca="1" ref="Y14" ca="1">_xludf.IFS(X14&gt;45, 1, X14&lt;23, 2, TRUE, 0)</f>
        <v>#NAME?</v>
      </c>
      <c r="Z14" s="4">
        <v>6.3</v>
      </c>
      <c r="AA14" s="4" t="e">
        <f t="array" aca="1" ref="AA14" ca="1">_xludf.IFS(Z14&gt;10, 1, Z14&lt;2, 2, TRUE, 0)</f>
        <v>#NAME?</v>
      </c>
      <c r="AB14" s="4">
        <v>24.4</v>
      </c>
      <c r="AC14" s="4" t="e">
        <f t="array" aca="1" ref="AC14" ca="1">_xludf.IFS(AB14&gt;6, 1, AB14&lt;0, 2, TRUE, 0)</f>
        <v>#NAME?</v>
      </c>
      <c r="AD14" s="4">
        <v>0.4</v>
      </c>
      <c r="AE14" s="4" t="e">
        <f t="array" aca="1" ref="AE14" ca="1">_xludf.IFS(AD14&gt;2, 1, AD14&lt;0, 2, TRUE, 0)</f>
        <v>#NAME?</v>
      </c>
      <c r="AF14" s="4">
        <v>123</v>
      </c>
      <c r="AG14" s="4" t="e">
        <f t="array" aca="1" ref="AG14" ca="1">_xludf.IFS(AF14&gt;100, 1, AF14&lt;70, 2, TRUE, 0)</f>
        <v>#NAME?</v>
      </c>
      <c r="AH14" s="4">
        <v>67.099999999999994</v>
      </c>
      <c r="AI14" s="4" t="e">
        <f t="array" aca="1" ref="AI14" ca="1">_xludf.IFS(AH14&gt;20, 1, AH14&lt;8, 2, TRUE, 0)</f>
        <v>#NAME?</v>
      </c>
      <c r="AJ14" s="4">
        <v>9</v>
      </c>
      <c r="AK14" s="4" t="e">
        <f t="array" aca="1" ref="AK14" ca="1">_xludf.IFS(AJ14&gt;1.3, 1, AJ14&lt;0.7, 2, TRUE, 0)</f>
        <v>#NAME?</v>
      </c>
      <c r="AL14" s="4">
        <v>19</v>
      </c>
      <c r="AM14" s="4" t="e">
        <f t="array" aca="1" ref="AM14" ca="1">_xludf.IFS(AL14&gt;39, 1, AL14&lt;13, 2, TRUE, 0)</f>
        <v>#NAME?</v>
      </c>
      <c r="AN14" s="4">
        <v>21</v>
      </c>
      <c r="AO14" s="4" t="e">
        <f t="array" aca="1" ref="AO14" ca="1">_xludf.IFS(AN14&gt;52, 1, AN14&lt;7, 2, TRUE, 0)</f>
        <v>#NAME?</v>
      </c>
      <c r="AP14" s="4">
        <v>5.9</v>
      </c>
      <c r="AQ14" s="4" t="e">
        <f t="array" aca="1" ref="AQ14" ca="1">_xludf.IFS(AP14&gt;7.6, 1, AP14&lt;4.4, 2, TRUE, 0)</f>
        <v>#NAME?</v>
      </c>
      <c r="AR14" s="4">
        <v>105</v>
      </c>
      <c r="AS14" s="4" t="e">
        <f t="array" aca="1" ref="AS14" ca="1">_xludf.IFS(AR14&gt;200, 1, AR14&lt;0, 2, TRUE, 0)</f>
        <v>#NAME?</v>
      </c>
      <c r="AT14" s="4">
        <v>65</v>
      </c>
      <c r="AU14" s="4" t="e">
        <f t="array" aca="1" ref="AU14" ca="1">_xludf.IFS(AT14&gt;150, 1, AT14&lt;0, 2, TRUE, 0)</f>
        <v>#NAME?</v>
      </c>
      <c r="AV14" s="4">
        <v>10.5</v>
      </c>
      <c r="AW14" s="4" t="e">
        <f t="array" aca="1" ref="AW14" ca="1">_xludf.IFS(AV14&gt;10.2, 1, AV14&lt;8.8, 2, TRUE, 0)</f>
        <v>#NAME?</v>
      </c>
      <c r="AX14" s="4">
        <v>5.3</v>
      </c>
      <c r="AY14" s="4" t="e">
        <f t="array" aca="1" ref="AY14" ca="1">_xludf.IFS(AX14&gt;5.1, 1, AX14&lt;2.4, 2, TRUE, 0)</f>
        <v>#NAME?</v>
      </c>
      <c r="AZ14" s="4">
        <v>134</v>
      </c>
      <c r="BA14" s="4" t="e">
        <f t="array" aca="1" ref="BA14" ca="1">_xludf.IFS(AZ14&gt;146, 1, AZ14&lt;136, 2, TRUE, 0)</f>
        <v>#NAME?</v>
      </c>
      <c r="BB14" s="4">
        <v>5</v>
      </c>
      <c r="BC14" s="4" t="e">
        <f t="array" aca="1" ref="BC14" ca="1">_xludf.IFS(BB14&gt;5.1, 1, BB14&lt;3.5, 2, TRUE, 0)</f>
        <v>#NAME?</v>
      </c>
      <c r="BD14" s="4">
        <v>7.1</v>
      </c>
      <c r="BE14" s="4" t="e">
        <f t="array" aca="1" ref="BE14" ca="1">_xludf.IFS(BD14&gt;8.7, 1, BD14&lt;6.6, 2, TRUE, 0)</f>
        <v>#NAME?</v>
      </c>
      <c r="BF14" s="4">
        <v>3.9</v>
      </c>
      <c r="BG14" s="4" t="e">
        <f t="array" aca="1" ref="BG14" ca="1">_xludf.IFS(BF14&gt;5.2, 1, BF14&lt;3.5, 2, TRUE, 0)</f>
        <v>#NAME?</v>
      </c>
      <c r="BH14" s="4">
        <v>3.2</v>
      </c>
      <c r="BI14" s="4" t="e">
        <f t="array" aca="1" ref="BI14" ca="1">_xludf.IFS(BH14&gt;3.5, 1, BH14&lt;1.5, 2, TRUE, 0)</f>
        <v>#NAME?</v>
      </c>
      <c r="BJ14" s="4">
        <v>120</v>
      </c>
      <c r="BK14" s="4" t="e">
        <f t="array" aca="1" ref="BK14" ca="1">_xludf.IFS(BJ14&gt;129, 1, BJ14&lt;40, 2, TRUE, 0)</f>
        <v>#NAME?</v>
      </c>
      <c r="BL14" s="4">
        <v>51</v>
      </c>
      <c r="BM14" s="4" t="e">
        <f t="array" aca="1" ref="BM14" ca="1">_xludf.IFS(BL14&gt;158, 1, BL14&lt;37, 2, TRUE, 0)</f>
        <v>#NAME?</v>
      </c>
      <c r="BN14" s="4">
        <v>173</v>
      </c>
      <c r="BO14" s="4" t="e">
        <f t="array" aca="1" ref="BO14" ca="1">_xludf.IFS(BN14&gt;392, 1, BN14&lt;135, 2, TRUE, 0)</f>
        <v>#NAME?</v>
      </c>
      <c r="BP14" s="4">
        <v>224</v>
      </c>
      <c r="BQ14" s="4" t="e">
        <f t="array" aca="1" ref="BQ14" ca="1">_xludf.IFS(BP14&gt;400, 1, BP14&lt;250, 2, TRUE, 0)</f>
        <v>#NAME?</v>
      </c>
      <c r="BR14" s="4">
        <v>215</v>
      </c>
      <c r="BS14" s="4" t="e">
        <f t="array" aca="1" ref="BS14" ca="1">_xludf.IFS(BR14&gt;400, 1, BR14&lt;30, 2, TRUE, 0)</f>
        <v>#NAME?</v>
      </c>
      <c r="BT14" s="4" t="s">
        <v>17</v>
      </c>
      <c r="BV14" s="4" t="s">
        <v>17</v>
      </c>
      <c r="BW14" s="4" t="s">
        <v>17</v>
      </c>
      <c r="BX14" s="4">
        <v>0.4</v>
      </c>
    </row>
    <row r="15" spans="1:76" ht="15.75" customHeight="1">
      <c r="A15" s="4">
        <v>22678</v>
      </c>
      <c r="B15" s="4" t="s">
        <v>11</v>
      </c>
      <c r="C15" s="4">
        <v>77</v>
      </c>
      <c r="D15" s="4">
        <v>5.0599999999999996</v>
      </c>
      <c r="E15" s="4" t="e">
        <f t="array" aca="1" ref="E15" ca="1">_xludf.IFS(D15&gt;10, 1, D15&lt;4, 2, TRUE, 0)</f>
        <v>#NAME?</v>
      </c>
      <c r="F15" s="4">
        <v>3.1</v>
      </c>
      <c r="G15" s="4" t="e">
        <f t="array" aca="1" ref="G15" ca="1">_xludf.IFS(F15&gt;6.2, 1, F15&lt;3.7, 2, TRUE, 0)</f>
        <v>#NAME?</v>
      </c>
      <c r="H15" s="4">
        <v>10.199999999999999</v>
      </c>
      <c r="I15" s="4" t="e">
        <f t="array" aca="1" ref="I15" ca="1">_xludf.IFS(H15&gt;18, 1, H15&lt;13, 2, TRUE, 0)</f>
        <v>#NAME?</v>
      </c>
      <c r="J15" s="4">
        <v>28.8</v>
      </c>
      <c r="K15" s="4" t="e">
        <f t="array" aca="1" ref="K15" ca="1">_xludf.IFS(J15&gt;55, 1, J15&lt;34, 2, TRUE, 0)</f>
        <v>#NAME?</v>
      </c>
      <c r="L15" s="4">
        <v>92.9</v>
      </c>
      <c r="M15" s="4" t="e">
        <f t="array" aca="1" ref="M15" ca="1">_xludf.IFS(L15&gt;100, 1, L15&lt;80, 2, TRUE, 0)</f>
        <v>#NAME?</v>
      </c>
      <c r="N15" s="4">
        <v>32.9</v>
      </c>
      <c r="O15" s="4" t="e">
        <f t="array" aca="1" ref="O15" ca="1">_xludf.IFS(N15&gt;32, 1, N15&lt;26, 2, TRUE, 0)</f>
        <v>#NAME?</v>
      </c>
      <c r="P15" s="4">
        <v>35.4</v>
      </c>
      <c r="Q15" s="4" t="e">
        <f t="array" aca="1" ref="Q15" ca="1">_xludf.IFS(P15&gt;37, 1, P15&lt;31, 2, TRUE, 0)</f>
        <v>#NAME?</v>
      </c>
      <c r="R15" s="4">
        <v>163</v>
      </c>
      <c r="S15" s="4" t="e">
        <f t="array" aca="1" ref="S15" ca="1">_xludf.IFS(R15&gt;400, 1, R15&lt;138, 2, TRUE, 0)</f>
        <v>#NAME?</v>
      </c>
      <c r="T15" s="4">
        <v>13.9</v>
      </c>
      <c r="U15" s="4" t="e">
        <f t="array" aca="1" ref="U15" ca="1">_xludf.IFS(T15&gt;15, 1, T15&lt;11, 2, TRUE, 0)</f>
        <v>#NAME?</v>
      </c>
      <c r="V15" s="4">
        <v>69.099999999999994</v>
      </c>
      <c r="W15" s="4" t="e">
        <f t="array" aca="1" ref="W15" ca="1">_xludf.IFS(V15&gt;78, 1, V15&lt;45, 2, TRUE, 0)</f>
        <v>#NAME?</v>
      </c>
      <c r="X15" s="4">
        <v>19.8</v>
      </c>
      <c r="Y15" s="4" t="e">
        <f t="array" aca="1" ref="Y15" ca="1">_xludf.IFS(X15&gt;45, 1, X15&lt;23, 2, TRUE, 0)</f>
        <v>#NAME?</v>
      </c>
      <c r="Z15" s="4">
        <v>8.3000000000000007</v>
      </c>
      <c r="AA15" s="4" t="e">
        <f t="array" aca="1" ref="AA15" ca="1">_xludf.IFS(Z15&gt;10, 1, Z15&lt;2, 2, TRUE, 0)</f>
        <v>#NAME?</v>
      </c>
      <c r="AB15" s="4">
        <v>2.4</v>
      </c>
      <c r="AC15" s="4" t="e">
        <f t="array" aca="1" ref="AC15" ca="1">_xludf.IFS(AB15&gt;6, 1, AB15&lt;0, 2, TRUE, 0)</f>
        <v>#NAME?</v>
      </c>
      <c r="AD15" s="4">
        <v>0.4</v>
      </c>
      <c r="AE15" s="4" t="e">
        <f t="array" aca="1" ref="AE15" ca="1">_xludf.IFS(AD15&gt;2, 1, AD15&lt;0, 2, TRUE, 0)</f>
        <v>#NAME?</v>
      </c>
      <c r="AF15" s="4">
        <v>112</v>
      </c>
      <c r="AG15" s="4" t="e">
        <f t="array" aca="1" ref="AG15" ca="1">_xludf.IFS(AF15&gt;100, 1, AF15&lt;70, 2, TRUE, 0)</f>
        <v>#NAME?</v>
      </c>
      <c r="AH15" s="4">
        <v>67.900000000000006</v>
      </c>
      <c r="AI15" s="4" t="e">
        <f t="array" aca="1" ref="AI15" ca="1">_xludf.IFS(AH15&gt;20, 1, AH15&lt;8, 2, TRUE, 0)</f>
        <v>#NAME?</v>
      </c>
      <c r="AJ15" s="4">
        <v>9.5</v>
      </c>
      <c r="AK15" s="4" t="e">
        <f t="array" aca="1" ref="AK15" ca="1">_xludf.IFS(AJ15&gt;1.3, 1, AJ15&lt;0.7, 2, TRUE, 0)</f>
        <v>#NAME?</v>
      </c>
      <c r="AL15" s="4">
        <v>25</v>
      </c>
      <c r="AM15" s="4" t="e">
        <f t="array" aca="1" ref="AM15" ca="1">_xludf.IFS(AL15&gt;39, 1, AL15&lt;13, 2, TRUE, 0)</f>
        <v>#NAME?</v>
      </c>
      <c r="AN15" s="4">
        <v>19</v>
      </c>
      <c r="AO15" s="4" t="e">
        <f t="array" aca="1" ref="AO15" ca="1">_xludf.IFS(AN15&gt;52, 1, AN15&lt;7, 2, TRUE, 0)</f>
        <v>#NAME?</v>
      </c>
      <c r="AP15" s="4">
        <v>6.8</v>
      </c>
      <c r="AQ15" s="4" t="e">
        <f t="array" aca="1" ref="AQ15" ca="1">_xludf.IFS(AP15&gt;7.6, 1, AP15&lt;4.4, 2, TRUE, 0)</f>
        <v>#NAME?</v>
      </c>
      <c r="AR15" s="4">
        <v>120</v>
      </c>
      <c r="AS15" s="4" t="e">
        <f t="array" aca="1" ref="AS15" ca="1">_xludf.IFS(AR15&gt;200, 1, AR15&lt;0, 2, TRUE, 0)</f>
        <v>#NAME?</v>
      </c>
      <c r="AT15" s="4">
        <v>69</v>
      </c>
      <c r="AU15" s="4" t="e">
        <f t="array" aca="1" ref="AU15" ca="1">_xludf.IFS(AT15&gt;150, 1, AT15&lt;0, 2, TRUE, 0)</f>
        <v>#NAME?</v>
      </c>
      <c r="AV15" s="4">
        <v>8.6999999999999993</v>
      </c>
      <c r="AW15" s="4" t="e">
        <f t="array" aca="1" ref="AW15" ca="1">_xludf.IFS(AV15&gt;10.2, 1, AV15&lt;8.8, 2, TRUE, 0)</f>
        <v>#NAME?</v>
      </c>
      <c r="AX15" s="4">
        <v>5.0999999999999996</v>
      </c>
      <c r="AY15" s="4" t="e">
        <f t="array" aca="1" ref="AY15" ca="1">_xludf.IFS(AX15&gt;5.1, 1, AX15&lt;2.4, 2, TRUE, 0)</f>
        <v>#NAME?</v>
      </c>
      <c r="AZ15" s="4">
        <v>133</v>
      </c>
      <c r="BA15" s="4" t="e">
        <f t="array" aca="1" ref="BA15" ca="1">_xludf.IFS(AZ15&gt;146, 1, AZ15&lt;136, 2, TRUE, 0)</f>
        <v>#NAME?</v>
      </c>
      <c r="BB15" s="4">
        <v>4.9000000000000004</v>
      </c>
      <c r="BC15" s="4" t="e">
        <f t="array" aca="1" ref="BC15" ca="1">_xludf.IFS(BB15&gt;5.1, 1, BB15&lt;3.5, 2, TRUE, 0)</f>
        <v>#NAME?</v>
      </c>
      <c r="BD15" s="4">
        <v>6.5</v>
      </c>
      <c r="BE15" s="4" t="e">
        <f t="array" aca="1" ref="BE15" ca="1">_xludf.IFS(BD15&gt;8.7, 1, BD15&lt;6.6, 2, TRUE, 0)</f>
        <v>#NAME?</v>
      </c>
      <c r="BF15" s="4">
        <v>4</v>
      </c>
      <c r="BG15" s="4" t="e">
        <f t="array" aca="1" ref="BG15" ca="1">_xludf.IFS(BF15&gt;5.2, 1, BF15&lt;3.5, 2, TRUE, 0)</f>
        <v>#NAME?</v>
      </c>
      <c r="BH15" s="4">
        <v>2.5</v>
      </c>
      <c r="BI15" s="4" t="e">
        <f t="array" aca="1" ref="BI15" ca="1">_xludf.IFS(BH15&gt;3.5, 1, BH15&lt;1.5, 2, TRUE, 0)</f>
        <v>#NAME?</v>
      </c>
      <c r="BJ15" s="4">
        <v>29</v>
      </c>
      <c r="BK15" s="4" t="e">
        <f t="array" aca="1" ref="BK15" ca="1">_xludf.IFS(BJ15&gt;129, 1, BJ15&lt;40, 2, TRUE, 0)</f>
        <v>#NAME?</v>
      </c>
      <c r="BL15" s="4">
        <v>51</v>
      </c>
      <c r="BM15" s="4" t="e">
        <f t="array" aca="1" ref="BM15" ca="1">_xludf.IFS(BL15&gt;158, 1, BL15&lt;37, 2, TRUE, 0)</f>
        <v>#NAME?</v>
      </c>
      <c r="BN15" s="4">
        <v>231</v>
      </c>
      <c r="BO15" s="4" t="e">
        <f t="array" aca="1" ref="BO15" ca="1">_xludf.IFS(BN15&gt;392, 1, BN15&lt;135, 2, TRUE, 0)</f>
        <v>#NAME?</v>
      </c>
      <c r="BP15" s="4">
        <v>282</v>
      </c>
      <c r="BQ15" s="4" t="e">
        <f t="array" aca="1" ref="BQ15" ca="1">_xludf.IFS(BP15&gt;400, 1, BP15&lt;250, 2, TRUE, 0)</f>
        <v>#NAME?</v>
      </c>
      <c r="BR15" s="4">
        <v>443</v>
      </c>
      <c r="BS15" s="4" t="e">
        <f t="array" aca="1" ref="BS15" ca="1">_xludf.IFS(BR15&gt;400, 1, BR15&lt;30, 2, TRUE, 0)</f>
        <v>#NAME?</v>
      </c>
      <c r="BT15" s="4" t="s">
        <v>17</v>
      </c>
      <c r="BV15" s="4" t="s">
        <v>17</v>
      </c>
      <c r="BW15" s="4" t="s">
        <v>17</v>
      </c>
      <c r="BX15" s="4">
        <v>0.6</v>
      </c>
    </row>
    <row r="16" spans="1:76" ht="15.75" customHeight="1">
      <c r="A16" s="4">
        <v>78226</v>
      </c>
      <c r="B16" s="4" t="s">
        <v>11</v>
      </c>
      <c r="C16" s="4">
        <v>47</v>
      </c>
      <c r="D16" s="4">
        <v>3.65</v>
      </c>
      <c r="E16" s="4" t="e">
        <f t="array" aca="1" ref="E16" ca="1">_xludf.IFS(D16&gt;10, 1, D16&lt;4, 2, TRUE, 0)</f>
        <v>#NAME?</v>
      </c>
      <c r="F16" s="4">
        <v>4.22</v>
      </c>
      <c r="G16" s="4" t="e">
        <f t="array" aca="1" ref="G16" ca="1">_xludf.IFS(F16&gt;6.2, 1, F16&lt;3.7, 2, TRUE, 0)</f>
        <v>#NAME?</v>
      </c>
      <c r="H16" s="4">
        <v>13.3</v>
      </c>
      <c r="I16" s="4" t="e">
        <f t="array" aca="1" ref="I16" ca="1">_xludf.IFS(H16&gt;18, 1, H16&lt;13, 2, TRUE, 0)</f>
        <v>#NAME?</v>
      </c>
      <c r="J16" s="4">
        <v>39.9</v>
      </c>
      <c r="K16" s="4" t="e">
        <f t="array" aca="1" ref="K16" ca="1">_xludf.IFS(J16&gt;55, 1, J16&lt;34, 2, TRUE, 0)</f>
        <v>#NAME?</v>
      </c>
      <c r="L16" s="4">
        <v>94.5</v>
      </c>
      <c r="M16" s="4" t="e">
        <f t="array" aca="1" ref="M16" ca="1">_xludf.IFS(L16&gt;100, 1, L16&lt;80, 2, TRUE, 0)</f>
        <v>#NAME?</v>
      </c>
      <c r="N16" s="4">
        <v>31.5</v>
      </c>
      <c r="O16" s="4" t="e">
        <f t="array" aca="1" ref="O16" ca="1">_xludf.IFS(N16&gt;32, 1, N16&lt;26, 2, TRUE, 0)</f>
        <v>#NAME?</v>
      </c>
      <c r="P16" s="4">
        <v>33.299999999999997</v>
      </c>
      <c r="Q16" s="4" t="e">
        <f t="array" aca="1" ref="Q16" ca="1">_xludf.IFS(P16&gt;37, 1, P16&lt;31, 2, TRUE, 0)</f>
        <v>#NAME?</v>
      </c>
      <c r="R16" s="4">
        <v>180</v>
      </c>
      <c r="S16" s="4" t="e">
        <f t="array" aca="1" ref="S16" ca="1">_xludf.IFS(R16&gt;400, 1, R16&lt;138, 2, TRUE, 0)</f>
        <v>#NAME?</v>
      </c>
      <c r="T16" s="4">
        <v>13</v>
      </c>
      <c r="U16" s="4" t="e">
        <f t="array" aca="1" ref="U16" ca="1">_xludf.IFS(T16&gt;15, 1, T16&lt;11, 2, TRUE, 0)</f>
        <v>#NAME?</v>
      </c>
      <c r="V16" s="4">
        <v>71</v>
      </c>
      <c r="W16" s="4" t="e">
        <f t="array" aca="1" ref="W16" ca="1">_xludf.IFS(V16&gt;78, 1, V16&lt;45, 2, TRUE, 0)</f>
        <v>#NAME?</v>
      </c>
      <c r="X16" s="4">
        <v>23.3</v>
      </c>
      <c r="Y16" s="4" t="e">
        <f t="array" aca="1" ref="Y16" ca="1">_xludf.IFS(X16&gt;45, 1, X16&lt;23, 2, TRUE, 0)</f>
        <v>#NAME?</v>
      </c>
      <c r="Z16" s="4">
        <v>4.4000000000000004</v>
      </c>
      <c r="AA16" s="4" t="e">
        <f t="array" aca="1" ref="AA16" ca="1">_xludf.IFS(Z16&gt;10, 1, Z16&lt;2, 2, TRUE, 0)</f>
        <v>#NAME?</v>
      </c>
      <c r="AB16" s="4">
        <v>0.8</v>
      </c>
      <c r="AC16" s="4" t="e">
        <f t="array" aca="1" ref="AC16" ca="1">_xludf.IFS(AB16&gt;6, 1, AB16&lt;0, 2, TRUE, 0)</f>
        <v>#NAME?</v>
      </c>
      <c r="AD16" s="4">
        <v>0.5</v>
      </c>
      <c r="AE16" s="4" t="e">
        <f t="array" aca="1" ref="AE16" ca="1">_xludf.IFS(AD16&gt;2, 1, AD16&lt;0, 2, TRUE, 0)</f>
        <v>#NAME?</v>
      </c>
      <c r="AF16" s="4">
        <v>137</v>
      </c>
      <c r="AG16" s="4" t="e">
        <f t="array" aca="1" ref="AG16" ca="1">_xludf.IFS(AF16&gt;100, 1, AF16&lt;70, 2, TRUE, 0)</f>
        <v>#NAME?</v>
      </c>
      <c r="AH16" s="4">
        <v>52.9</v>
      </c>
      <c r="AI16" s="4" t="e">
        <f t="array" aca="1" ref="AI16" ca="1">_xludf.IFS(AH16&gt;20, 1, AH16&lt;8, 2, TRUE, 0)</f>
        <v>#NAME?</v>
      </c>
      <c r="AJ16" s="4">
        <v>10.6</v>
      </c>
      <c r="AK16" s="4" t="e">
        <f t="array" aca="1" ref="AK16" ca="1">_xludf.IFS(AJ16&gt;1.3, 1, AJ16&lt;0.7, 2, TRUE, 0)</f>
        <v>#NAME?</v>
      </c>
      <c r="AL16" s="4">
        <v>19</v>
      </c>
      <c r="AM16" s="4" t="e">
        <f t="array" aca="1" ref="AM16" ca="1">_xludf.IFS(AL16&gt;39, 1, AL16&lt;13, 2, TRUE, 0)</f>
        <v>#NAME?</v>
      </c>
      <c r="AN16" s="4">
        <v>11</v>
      </c>
      <c r="AO16" s="4" t="e">
        <f t="array" aca="1" ref="AO16" ca="1">_xludf.IFS(AN16&gt;52, 1, AN16&lt;7, 2, TRUE, 0)</f>
        <v>#NAME?</v>
      </c>
      <c r="AP16" s="4">
        <v>8.3000000000000007</v>
      </c>
      <c r="AQ16" s="4" t="e">
        <f t="array" aca="1" ref="AQ16" ca="1">_xludf.IFS(AP16&gt;7.6, 1, AP16&lt;4.4, 2, TRUE, 0)</f>
        <v>#NAME?</v>
      </c>
      <c r="AR16" s="4">
        <v>167</v>
      </c>
      <c r="AS16" s="4" t="e">
        <f t="array" aca="1" ref="AS16" ca="1">_xludf.IFS(AR16&gt;200, 1, AR16&lt;0, 2, TRUE, 0)</f>
        <v>#NAME?</v>
      </c>
      <c r="AT16" s="4">
        <v>121</v>
      </c>
      <c r="AU16" s="4" t="e">
        <f t="array" aca="1" ref="AU16" ca="1">_xludf.IFS(AT16&gt;150, 1, AT16&lt;0, 2, TRUE, 0)</f>
        <v>#NAME?</v>
      </c>
      <c r="AV16" s="4">
        <v>9.1</v>
      </c>
      <c r="AW16" s="4" t="e">
        <f t="array" aca="1" ref="AW16" ca="1">_xludf.IFS(AV16&gt;10.2, 1, AV16&lt;8.8, 2, TRUE, 0)</f>
        <v>#NAME?</v>
      </c>
      <c r="AX16" s="4">
        <v>5.2</v>
      </c>
      <c r="AY16" s="4" t="e">
        <f t="array" aca="1" ref="AY16" ca="1">_xludf.IFS(AX16&gt;5.1, 1, AX16&lt;2.4, 2, TRUE, 0)</f>
        <v>#NAME?</v>
      </c>
      <c r="AZ16" s="4">
        <v>138</v>
      </c>
      <c r="BA16" s="4" t="e">
        <f t="array" aca="1" ref="BA16" ca="1">_xludf.IFS(AZ16&gt;146, 1, AZ16&lt;136, 2, TRUE, 0)</f>
        <v>#NAME?</v>
      </c>
      <c r="BB16" s="4">
        <v>4.5</v>
      </c>
      <c r="BC16" s="4" t="e">
        <f t="array" aca="1" ref="BC16" ca="1">_xludf.IFS(BB16&gt;5.1, 1, BB16&lt;3.5, 2, TRUE, 0)</f>
        <v>#NAME?</v>
      </c>
      <c r="BD16" s="4">
        <v>7.3</v>
      </c>
      <c r="BE16" s="4" t="e">
        <f t="array" aca="1" ref="BE16" ca="1">_xludf.IFS(BD16&gt;8.7, 1, BD16&lt;6.6, 2, TRUE, 0)</f>
        <v>#NAME?</v>
      </c>
      <c r="BF16" s="4">
        <v>4.3</v>
      </c>
      <c r="BG16" s="4" t="e">
        <f t="array" aca="1" ref="BG16" ca="1">_xludf.IFS(BF16&gt;5.2, 1, BF16&lt;3.5, 2, TRUE, 0)</f>
        <v>#NAME?</v>
      </c>
      <c r="BH16" s="4">
        <v>3</v>
      </c>
      <c r="BI16" s="4" t="e">
        <f t="array" aca="1" ref="BI16" ca="1">_xludf.IFS(BH16&gt;3.5, 1, BH16&lt;1.5, 2, TRUE, 0)</f>
        <v>#NAME?</v>
      </c>
      <c r="BJ16" s="4">
        <v>56</v>
      </c>
      <c r="BK16" s="4" t="e">
        <f t="array" aca="1" ref="BK16" ca="1">_xludf.IFS(BJ16&gt;129, 1, BJ16&lt;40, 2, TRUE, 0)</f>
        <v>#NAME?</v>
      </c>
      <c r="BL16" s="4">
        <v>80</v>
      </c>
      <c r="BM16" s="4" t="e">
        <f t="array" aca="1" ref="BM16" ca="1">_xludf.IFS(BL16&gt;158, 1, BL16&lt;37, 2, TRUE, 0)</f>
        <v>#NAME?</v>
      </c>
      <c r="BN16" s="4">
        <v>154</v>
      </c>
      <c r="BO16" s="4" t="e">
        <f t="array" aca="1" ref="BO16" ca="1">_xludf.IFS(BN16&gt;392, 1, BN16&lt;135, 2, TRUE, 0)</f>
        <v>#NAME?</v>
      </c>
      <c r="BP16" s="4">
        <v>234</v>
      </c>
      <c r="BQ16" s="4" t="e">
        <f t="array" aca="1" ref="BQ16" ca="1">_xludf.IFS(BP16&gt;400, 1, BP16&lt;250, 2, TRUE, 0)</f>
        <v>#NAME?</v>
      </c>
      <c r="BR16" s="4">
        <v>272</v>
      </c>
      <c r="BS16" s="4" t="e">
        <f t="array" aca="1" ref="BS16" ca="1">_xludf.IFS(BR16&gt;400, 1, BR16&lt;30, 2, TRUE, 0)</f>
        <v>#NAME?</v>
      </c>
      <c r="BT16" s="4" t="s">
        <v>17</v>
      </c>
      <c r="BV16" s="4" t="s">
        <v>17</v>
      </c>
      <c r="BW16" s="4" t="s">
        <v>17</v>
      </c>
      <c r="BX16" s="4">
        <v>0.5</v>
      </c>
    </row>
    <row r="17" spans="1:76" ht="15.75" customHeight="1">
      <c r="A17" s="4">
        <v>314908</v>
      </c>
      <c r="B17" s="4" t="s">
        <v>11</v>
      </c>
      <c r="C17" s="4">
        <v>81</v>
      </c>
      <c r="D17" s="4">
        <v>6.16</v>
      </c>
      <c r="E17" s="4" t="e">
        <f t="array" aca="1" ref="E17" ca="1">_xludf.IFS(D17&gt;10, 1, D17&lt;4, 2, TRUE, 0)</f>
        <v>#NAME?</v>
      </c>
      <c r="F17" s="4">
        <v>3.14</v>
      </c>
      <c r="G17" s="4" t="e">
        <f t="array" aca="1" ref="G17" ca="1">_xludf.IFS(F17&gt;6.2, 1, F17&lt;3.7, 2, TRUE, 0)</f>
        <v>#NAME?</v>
      </c>
      <c r="H17" s="4">
        <v>10.4</v>
      </c>
      <c r="I17" s="4" t="e">
        <f t="array" aca="1" ref="I17" ca="1">_xludf.IFS(H17&gt;18, 1, H17&lt;13, 2, TRUE, 0)</f>
        <v>#NAME?</v>
      </c>
      <c r="J17" s="4">
        <v>29.2</v>
      </c>
      <c r="K17" s="4" t="e">
        <f t="array" aca="1" ref="K17" ca="1">_xludf.IFS(J17&gt;55, 1, J17&lt;34, 2, TRUE, 0)</f>
        <v>#NAME?</v>
      </c>
      <c r="L17" s="4">
        <v>93</v>
      </c>
      <c r="M17" s="4" t="e">
        <f t="array" aca="1" ref="M17" ca="1">_xludf.IFS(L17&gt;100, 1, L17&lt;80, 2, TRUE, 0)</f>
        <v>#NAME?</v>
      </c>
      <c r="N17" s="4">
        <v>33.1</v>
      </c>
      <c r="O17" s="4" t="e">
        <f t="array" aca="1" ref="O17" ca="1">_xludf.IFS(N17&gt;32, 1, N17&lt;26, 2, TRUE, 0)</f>
        <v>#NAME?</v>
      </c>
      <c r="P17" s="4">
        <v>35.6</v>
      </c>
      <c r="Q17" s="4" t="e">
        <f t="array" aca="1" ref="Q17" ca="1">_xludf.IFS(P17&gt;37, 1, P17&lt;31, 2, TRUE, 0)</f>
        <v>#NAME?</v>
      </c>
      <c r="R17" s="4">
        <v>87</v>
      </c>
      <c r="S17" s="4" t="e">
        <f t="array" aca="1" ref="S17" ca="1">_xludf.IFS(R17&gt;400, 1, R17&lt;138, 2, TRUE, 0)</f>
        <v>#NAME?</v>
      </c>
      <c r="T17" s="4">
        <v>13.3</v>
      </c>
      <c r="U17" s="4" t="e">
        <f t="array" aca="1" ref="U17" ca="1">_xludf.IFS(T17&gt;15, 1, T17&lt;11, 2, TRUE, 0)</f>
        <v>#NAME?</v>
      </c>
      <c r="V17" s="4">
        <v>66.3</v>
      </c>
      <c r="W17" s="4" t="e">
        <f t="array" aca="1" ref="W17" ca="1">_xludf.IFS(V17&gt;78, 1, V17&lt;45, 2, TRUE, 0)</f>
        <v>#NAME?</v>
      </c>
      <c r="X17" s="4">
        <v>15.1</v>
      </c>
      <c r="Y17" s="4" t="e">
        <f t="array" aca="1" ref="Y17" ca="1">_xludf.IFS(X17&gt;45, 1, X17&lt;23, 2, TRUE, 0)</f>
        <v>#NAME?</v>
      </c>
      <c r="Z17" s="4">
        <v>13.5</v>
      </c>
      <c r="AA17" s="4" t="e">
        <f t="array" aca="1" ref="AA17" ca="1">_xludf.IFS(Z17&gt;10, 1, Z17&lt;2, 2, TRUE, 0)</f>
        <v>#NAME?</v>
      </c>
      <c r="AB17" s="4">
        <v>4.5</v>
      </c>
      <c r="AC17" s="4" t="e">
        <f t="array" aca="1" ref="AC17" ca="1">_xludf.IFS(AB17&gt;6, 1, AB17&lt;0, 2, TRUE, 0)</f>
        <v>#NAME?</v>
      </c>
      <c r="AD17" s="4">
        <v>0.6</v>
      </c>
      <c r="AE17" s="4" t="e">
        <f t="array" aca="1" ref="AE17" ca="1">_xludf.IFS(AD17&gt;2, 1, AD17&lt;0, 2, TRUE, 0)</f>
        <v>#NAME?</v>
      </c>
      <c r="AF17" s="4">
        <v>107</v>
      </c>
      <c r="AG17" s="4" t="e">
        <f t="array" aca="1" ref="AG17" ca="1">_xludf.IFS(AF17&gt;100, 1, AF17&lt;70, 2, TRUE, 0)</f>
        <v>#NAME?</v>
      </c>
      <c r="AH17" s="4">
        <v>56.4</v>
      </c>
      <c r="AI17" s="4" t="e">
        <f t="array" aca="1" ref="AI17" ca="1">_xludf.IFS(AH17&gt;20, 1, AH17&lt;8, 2, TRUE, 0)</f>
        <v>#NAME?</v>
      </c>
      <c r="AJ17" s="4">
        <v>6.5</v>
      </c>
      <c r="AK17" s="4" t="e">
        <f t="array" aca="1" ref="AK17" ca="1">_xludf.IFS(AJ17&gt;1.3, 1, AJ17&lt;0.7, 2, TRUE, 0)</f>
        <v>#NAME?</v>
      </c>
      <c r="AL17" s="4">
        <v>33</v>
      </c>
      <c r="AM17" s="4" t="e">
        <f t="array" aca="1" ref="AM17" ca="1">_xludf.IFS(AL17&gt;39, 1, AL17&lt;13, 2, TRUE, 0)</f>
        <v>#NAME?</v>
      </c>
      <c r="AN17" s="4">
        <v>36</v>
      </c>
      <c r="AO17" s="4" t="e">
        <f t="array" aca="1" ref="AO17" ca="1">_xludf.IFS(AN17&gt;52, 1, AN17&lt;7, 2, TRUE, 0)</f>
        <v>#NAME?</v>
      </c>
      <c r="AP17" s="4">
        <v>4.5999999999999996</v>
      </c>
      <c r="AQ17" s="4" t="e">
        <f t="array" aca="1" ref="AQ17" ca="1">_xludf.IFS(AP17&gt;7.6, 1, AP17&lt;4.4, 2, TRUE, 0)</f>
        <v>#NAME?</v>
      </c>
      <c r="AR17" s="4">
        <v>109</v>
      </c>
      <c r="AS17" s="4" t="e">
        <f t="array" aca="1" ref="AS17" ca="1">_xludf.IFS(AR17&gt;200, 1, AR17&lt;0, 2, TRUE, 0)</f>
        <v>#NAME?</v>
      </c>
      <c r="AT17" s="4">
        <v>52</v>
      </c>
      <c r="AU17" s="4" t="e">
        <f t="array" aca="1" ref="AU17" ca="1">_xludf.IFS(AT17&gt;150, 1, AT17&lt;0, 2, TRUE, 0)</f>
        <v>#NAME?</v>
      </c>
      <c r="AV17" s="4">
        <v>9</v>
      </c>
      <c r="AW17" s="4" t="e">
        <f t="array" aca="1" ref="AW17" ca="1">_xludf.IFS(AV17&gt;10.2, 1, AV17&lt;8.8, 2, TRUE, 0)</f>
        <v>#NAME?</v>
      </c>
      <c r="AX17" s="4">
        <v>6.8</v>
      </c>
      <c r="AY17" s="4" t="e">
        <f t="array" aca="1" ref="AY17" ca="1">_xludf.IFS(AX17&gt;5.1, 1, AX17&lt;2.4, 2, TRUE, 0)</f>
        <v>#NAME?</v>
      </c>
      <c r="AZ17" s="4">
        <v>133</v>
      </c>
      <c r="BA17" s="4" t="e">
        <f t="array" aca="1" ref="BA17" ca="1">_xludf.IFS(AZ17&gt;146, 1, AZ17&lt;136, 2, TRUE, 0)</f>
        <v>#NAME?</v>
      </c>
      <c r="BB17" s="4">
        <v>5.2</v>
      </c>
      <c r="BC17" s="4" t="e">
        <f t="array" aca="1" ref="BC17" ca="1">_xludf.IFS(BB17&gt;5.1, 1, BB17&lt;3.5, 2, TRUE, 0)</f>
        <v>#NAME?</v>
      </c>
      <c r="BD17" s="4">
        <v>6.7</v>
      </c>
      <c r="BE17" s="4" t="e">
        <f t="array" aca="1" ref="BE17" ca="1">_xludf.IFS(BD17&gt;8.7, 1, BD17&lt;6.6, 2, TRUE, 0)</f>
        <v>#NAME?</v>
      </c>
      <c r="BF17" s="4">
        <v>3.3</v>
      </c>
      <c r="BG17" s="4" t="e">
        <f t="array" aca="1" ref="BG17" ca="1">_xludf.IFS(BF17&gt;5.2, 1, BF17&lt;3.5, 2, TRUE, 0)</f>
        <v>#NAME?</v>
      </c>
      <c r="BH17" s="4">
        <v>3.4</v>
      </c>
      <c r="BI17" s="4" t="e">
        <f t="array" aca="1" ref="BI17" ca="1">_xludf.IFS(BH17&gt;3.5, 1, BH17&lt;1.5, 2, TRUE, 0)</f>
        <v>#NAME?</v>
      </c>
      <c r="BJ17" s="4">
        <v>153</v>
      </c>
      <c r="BK17" s="4" t="e">
        <f t="array" aca="1" ref="BK17" ca="1">_xludf.IFS(BJ17&gt;129, 1, BJ17&lt;40, 2, TRUE, 0)</f>
        <v>#NAME?</v>
      </c>
      <c r="BL17" s="4">
        <v>39</v>
      </c>
      <c r="BM17" s="4" t="e">
        <f t="array" aca="1" ref="BM17" ca="1">_xludf.IFS(BL17&gt;158, 1, BL17&lt;37, 2, TRUE, 0)</f>
        <v>#NAME?</v>
      </c>
      <c r="BN17" s="4">
        <v>129</v>
      </c>
      <c r="BO17" s="4" t="e">
        <f t="array" aca="1" ref="BO17" ca="1">_xludf.IFS(BN17&gt;392, 1, BN17&lt;135, 2, TRUE, 0)</f>
        <v>#NAME?</v>
      </c>
      <c r="BP17" s="4">
        <v>168</v>
      </c>
      <c r="BQ17" s="4" t="e">
        <f t="array" aca="1" ref="BQ17" ca="1">_xludf.IFS(BP17&gt;400, 1, BP17&lt;250, 2, TRUE, 0)</f>
        <v>#NAME?</v>
      </c>
      <c r="BR17" s="4">
        <v>276</v>
      </c>
      <c r="BS17" s="4" t="e">
        <f t="array" aca="1" ref="BS17" ca="1">_xludf.IFS(BR17&gt;400, 1, BR17&lt;30, 2, TRUE, 0)</f>
        <v>#NAME?</v>
      </c>
      <c r="BT17" s="4" t="s">
        <v>17</v>
      </c>
      <c r="BV17" s="4" t="s">
        <v>17</v>
      </c>
      <c r="BW17" s="4" t="s">
        <v>17</v>
      </c>
      <c r="BX17" s="4">
        <v>0.7</v>
      </c>
    </row>
    <row r="18" spans="1:76" ht="15.75" customHeight="1">
      <c r="A18" s="4">
        <v>320078</v>
      </c>
      <c r="B18" s="4" t="s">
        <v>11</v>
      </c>
      <c r="C18" s="4">
        <v>68</v>
      </c>
      <c r="D18" s="4">
        <v>4.83</v>
      </c>
      <c r="E18" s="4" t="e">
        <f t="array" aca="1" ref="E18" ca="1">_xludf.IFS(D18&gt;10, 1, D18&lt;4, 2, TRUE, 0)</f>
        <v>#NAME?</v>
      </c>
      <c r="F18" s="4">
        <v>3.57</v>
      </c>
      <c r="G18" s="4" t="e">
        <f t="array" aca="1" ref="G18" ca="1">_xludf.IFS(F18&gt;6.2, 1, F18&lt;3.7, 2, TRUE, 0)</f>
        <v>#NAME?</v>
      </c>
      <c r="H18" s="4">
        <v>10.7</v>
      </c>
      <c r="I18" s="4" t="e">
        <f t="array" aca="1" ref="I18" ca="1">_xludf.IFS(H18&gt;18, 1, H18&lt;13, 2, TRUE, 0)</f>
        <v>#NAME?</v>
      </c>
      <c r="J18" s="4">
        <v>30.3</v>
      </c>
      <c r="K18" s="4" t="e">
        <f t="array" aca="1" ref="K18" ca="1">_xludf.IFS(J18&gt;55, 1, J18&lt;34, 2, TRUE, 0)</f>
        <v>#NAME?</v>
      </c>
      <c r="L18" s="4">
        <v>84.9</v>
      </c>
      <c r="M18" s="4" t="e">
        <f t="array" aca="1" ref="M18" ca="1">_xludf.IFS(L18&gt;100, 1, L18&lt;80, 2, TRUE, 0)</f>
        <v>#NAME?</v>
      </c>
      <c r="N18" s="4">
        <v>30</v>
      </c>
      <c r="O18" s="4" t="e">
        <f t="array" aca="1" ref="O18" ca="1">_xludf.IFS(N18&gt;32, 1, N18&lt;26, 2, TRUE, 0)</f>
        <v>#NAME?</v>
      </c>
      <c r="P18" s="4">
        <v>35.299999999999997</v>
      </c>
      <c r="Q18" s="4" t="e">
        <f t="array" aca="1" ref="Q18" ca="1">_xludf.IFS(P18&gt;37, 1, P18&lt;31, 2, TRUE, 0)</f>
        <v>#NAME?</v>
      </c>
      <c r="R18" s="4">
        <v>137</v>
      </c>
      <c r="S18" s="4" t="e">
        <f t="array" aca="1" ref="S18" ca="1">_xludf.IFS(R18&gt;400, 1, R18&lt;138, 2, TRUE, 0)</f>
        <v>#NAME?</v>
      </c>
      <c r="T18" s="4">
        <v>13.1</v>
      </c>
      <c r="U18" s="4" t="e">
        <f t="array" aca="1" ref="U18" ca="1">_xludf.IFS(T18&gt;15, 1, T18&lt;11, 2, TRUE, 0)</f>
        <v>#NAME?</v>
      </c>
      <c r="V18" s="4">
        <v>47.9</v>
      </c>
      <c r="W18" s="4" t="e">
        <f t="array" aca="1" ref="W18" ca="1">_xludf.IFS(V18&gt;78, 1, V18&lt;45, 2, TRUE, 0)</f>
        <v>#NAME?</v>
      </c>
      <c r="X18" s="4">
        <v>33.1</v>
      </c>
      <c r="Y18" s="4" t="e">
        <f t="array" aca="1" ref="Y18" ca="1">_xludf.IFS(X18&gt;45, 1, X18&lt;23, 2, TRUE, 0)</f>
        <v>#NAME?</v>
      </c>
      <c r="Z18" s="4">
        <v>12.2</v>
      </c>
      <c r="AA18" s="4" t="e">
        <f t="array" aca="1" ref="AA18" ca="1">_xludf.IFS(Z18&gt;10, 1, Z18&lt;2, 2, TRUE, 0)</f>
        <v>#NAME?</v>
      </c>
      <c r="AB18" s="4">
        <v>6.4</v>
      </c>
      <c r="AC18" s="4" t="e">
        <f t="array" aca="1" ref="AC18" ca="1">_xludf.IFS(AB18&gt;6, 1, AB18&lt;0, 2, TRUE, 0)</f>
        <v>#NAME?</v>
      </c>
      <c r="AD18" s="4">
        <v>0.4</v>
      </c>
      <c r="AE18" s="4" t="e">
        <f t="array" aca="1" ref="AE18" ca="1">_xludf.IFS(AD18&gt;2, 1, AD18&lt;0, 2, TRUE, 0)</f>
        <v>#NAME?</v>
      </c>
      <c r="AF18" s="4">
        <v>195</v>
      </c>
      <c r="AG18" s="4" t="e">
        <f t="array" aca="1" ref="AG18" ca="1">_xludf.IFS(AF18&gt;100, 1, AF18&lt;70, 2, TRUE, 0)</f>
        <v>#NAME?</v>
      </c>
      <c r="AH18" s="4">
        <v>37.700000000000003</v>
      </c>
      <c r="AI18" s="4" t="e">
        <f t="array" aca="1" ref="AI18" ca="1">_xludf.IFS(AH18&gt;20, 1, AH18&lt;8, 2, TRUE, 0)</f>
        <v>#NAME?</v>
      </c>
      <c r="AJ18" s="4">
        <v>8.4</v>
      </c>
      <c r="AK18" s="4" t="e">
        <f t="array" aca="1" ref="AK18" ca="1">_xludf.IFS(AJ18&gt;1.3, 1, AJ18&lt;0.7, 2, TRUE, 0)</f>
        <v>#NAME?</v>
      </c>
      <c r="AL18" s="4">
        <v>7</v>
      </c>
      <c r="AM18" s="4" t="e">
        <f t="array" aca="1" ref="AM18" ca="1">_xludf.IFS(AL18&gt;39, 1, AL18&lt;13, 2, TRUE, 0)</f>
        <v>#NAME?</v>
      </c>
      <c r="AN18" s="4">
        <v>9</v>
      </c>
      <c r="AO18" s="4" t="e">
        <f t="array" aca="1" ref="AO18" ca="1">_xludf.IFS(AN18&gt;52, 1, AN18&lt;7, 2, TRUE, 0)</f>
        <v>#NAME?</v>
      </c>
      <c r="AP18" s="4">
        <v>5.4</v>
      </c>
      <c r="AQ18" s="4" t="e">
        <f t="array" aca="1" ref="AQ18" ca="1">_xludf.IFS(AP18&gt;7.6, 1, AP18&lt;4.4, 2, TRUE, 0)</f>
        <v>#NAME?</v>
      </c>
      <c r="AR18" s="4">
        <v>140</v>
      </c>
      <c r="AS18" s="4" t="e">
        <f t="array" aca="1" ref="AS18" ca="1">_xludf.IFS(AR18&gt;200, 1, AR18&lt;0, 2, TRUE, 0)</f>
        <v>#NAME?</v>
      </c>
      <c r="AT18" s="4">
        <v>138</v>
      </c>
      <c r="AU18" s="4" t="e">
        <f t="array" aca="1" ref="AU18" ca="1">_xludf.IFS(AT18&gt;150, 1, AT18&lt;0, 2, TRUE, 0)</f>
        <v>#NAME?</v>
      </c>
      <c r="AV18" s="4">
        <v>8.1999999999999993</v>
      </c>
      <c r="AW18" s="4" t="e">
        <f t="array" aca="1" ref="AW18" ca="1">_xludf.IFS(AV18&gt;10.2, 1, AV18&lt;8.8, 2, TRUE, 0)</f>
        <v>#NAME?</v>
      </c>
      <c r="AX18" s="4">
        <v>4.3</v>
      </c>
      <c r="AY18" s="4" t="e">
        <f t="array" aca="1" ref="AY18" ca="1">_xludf.IFS(AX18&gt;5.1, 1, AX18&lt;2.4, 2, TRUE, 0)</f>
        <v>#NAME?</v>
      </c>
      <c r="AZ18" s="4">
        <v>128</v>
      </c>
      <c r="BA18" s="4" t="e">
        <f t="array" aca="1" ref="BA18" ca="1">_xludf.IFS(AZ18&gt;146, 1, AZ18&lt;136, 2, TRUE, 0)</f>
        <v>#NAME?</v>
      </c>
      <c r="BB18" s="4">
        <v>4.8</v>
      </c>
      <c r="BC18" s="4" t="e">
        <f t="array" aca="1" ref="BC18" ca="1">_xludf.IFS(BB18&gt;5.1, 1, BB18&lt;3.5, 2, TRUE, 0)</f>
        <v>#NAME?</v>
      </c>
      <c r="BD18" s="4">
        <v>7.3</v>
      </c>
      <c r="BE18" s="4" t="e">
        <f t="array" aca="1" ref="BE18" ca="1">_xludf.IFS(BD18&gt;8.7, 1, BD18&lt;6.6, 2, TRUE, 0)</f>
        <v>#NAME?</v>
      </c>
      <c r="BF18" s="4">
        <v>4.2</v>
      </c>
      <c r="BG18" s="4" t="e">
        <f t="array" aca="1" ref="BG18" ca="1">_xludf.IFS(BF18&gt;5.2, 1, BF18&lt;3.5, 2, TRUE, 0)</f>
        <v>#NAME?</v>
      </c>
      <c r="BH18" s="4">
        <v>3.1</v>
      </c>
      <c r="BI18" s="4" t="e">
        <f t="array" aca="1" ref="BI18" ca="1">_xludf.IFS(BH18&gt;3.5, 1, BH18&lt;1.5, 2, TRUE, 0)</f>
        <v>#NAME?</v>
      </c>
      <c r="BJ18" s="4">
        <v>70</v>
      </c>
      <c r="BK18" s="4" t="e">
        <f t="array" aca="1" ref="BK18" ca="1">_xludf.IFS(BJ18&gt;129, 1, BJ18&lt;40, 2, TRUE, 0)</f>
        <v>#NAME?</v>
      </c>
      <c r="BL18" s="4">
        <v>52</v>
      </c>
      <c r="BM18" s="4" t="e">
        <f t="array" aca="1" ref="BM18" ca="1">_xludf.IFS(BL18&gt;158, 1, BL18&lt;37, 2, TRUE, 0)</f>
        <v>#NAME?</v>
      </c>
      <c r="BN18" s="4">
        <v>141</v>
      </c>
      <c r="BO18" s="4" t="e">
        <f t="array" aca="1" ref="BO18" ca="1">_xludf.IFS(BN18&gt;392, 1, BN18&lt;135, 2, TRUE, 0)</f>
        <v>#NAME?</v>
      </c>
      <c r="BP18" s="4">
        <v>193</v>
      </c>
      <c r="BQ18" s="4" t="e">
        <f t="array" aca="1" ref="BQ18" ca="1">_xludf.IFS(BP18&gt;400, 1, BP18&lt;250, 2, TRUE, 0)</f>
        <v>#NAME?</v>
      </c>
      <c r="BR18" s="4">
        <v>405</v>
      </c>
      <c r="BS18" s="4" t="e">
        <f t="array" aca="1" ref="BS18" ca="1">_xludf.IFS(BR18&gt;400, 1, BR18&lt;30, 2, TRUE, 0)</f>
        <v>#NAME?</v>
      </c>
      <c r="BT18" s="4" t="s">
        <v>17</v>
      </c>
      <c r="BV18" s="4" t="s">
        <v>17</v>
      </c>
      <c r="BW18" s="4" t="s">
        <v>17</v>
      </c>
      <c r="BX18" s="4">
        <v>0.5</v>
      </c>
    </row>
    <row r="19" spans="1:76" ht="15.75" customHeight="1">
      <c r="A19" s="4">
        <v>323098</v>
      </c>
      <c r="B19" s="4" t="s">
        <v>21</v>
      </c>
      <c r="C19" s="4">
        <v>49</v>
      </c>
      <c r="D19" s="4">
        <v>9.85</v>
      </c>
      <c r="E19" s="4" t="e">
        <f t="array" aca="1" ref="E19" ca="1">_xludf.IFS(D19&gt;10, 1, D19&lt;4, 2, TRUE, 0)</f>
        <v>#NAME?</v>
      </c>
      <c r="F19" s="4">
        <v>3.71</v>
      </c>
      <c r="G19" s="4" t="e">
        <f t="array" aca="1" ref="G19" ca="1">_xludf.IFS(F19&gt;6.2, 1, F19&lt;3.7, 2, TRUE, 0)</f>
        <v>#NAME?</v>
      </c>
      <c r="H19" s="4">
        <v>10.3</v>
      </c>
      <c r="I19" s="4" t="e">
        <f t="array" aca="1" ref="I19" ca="1">_xludf.IFS(H19&gt;18, 1, H19&lt;13, 2, TRUE, 0)</f>
        <v>#NAME?</v>
      </c>
      <c r="J19" s="4">
        <v>31.4</v>
      </c>
      <c r="K19" s="4" t="e">
        <f t="array" aca="1" ref="K19" ca="1">_xludf.IFS(J19&gt;55, 1, J19&lt;34, 2, TRUE, 0)</f>
        <v>#NAME?</v>
      </c>
      <c r="L19" s="4">
        <v>84.6</v>
      </c>
      <c r="M19" s="4" t="e">
        <f t="array" aca="1" ref="M19" ca="1">_xludf.IFS(L19&gt;100, 1, L19&lt;80, 2, TRUE, 0)</f>
        <v>#NAME?</v>
      </c>
      <c r="N19" s="4">
        <v>27.8</v>
      </c>
      <c r="O19" s="4" t="e">
        <f t="array" aca="1" ref="O19" ca="1">_xludf.IFS(N19&gt;32, 1, N19&lt;26, 2, TRUE, 0)</f>
        <v>#NAME?</v>
      </c>
      <c r="P19" s="4">
        <v>32.799999999999997</v>
      </c>
      <c r="Q19" s="4" t="e">
        <f t="array" aca="1" ref="Q19" ca="1">_xludf.IFS(P19&gt;37, 1, P19&lt;31, 2, TRUE, 0)</f>
        <v>#NAME?</v>
      </c>
      <c r="R19" s="4">
        <v>503</v>
      </c>
      <c r="S19" s="4" t="e">
        <f t="array" aca="1" ref="S19" ca="1">_xludf.IFS(R19&gt;400, 1, R19&lt;138, 2, TRUE, 0)</f>
        <v>#NAME?</v>
      </c>
      <c r="T19" s="4">
        <v>13.5</v>
      </c>
      <c r="U19" s="4" t="e">
        <f t="array" aca="1" ref="U19" ca="1">_xludf.IFS(T19&gt;15, 1, T19&lt;11, 2, TRUE, 0)</f>
        <v>#NAME?</v>
      </c>
      <c r="V19" s="4">
        <v>75.5</v>
      </c>
      <c r="W19" s="4" t="e">
        <f t="array" aca="1" ref="W19" ca="1">_xludf.IFS(V19&gt;78, 1, V19&lt;45, 2, TRUE, 0)</f>
        <v>#NAME?</v>
      </c>
      <c r="X19" s="4">
        <v>13.1</v>
      </c>
      <c r="Y19" s="4" t="e">
        <f t="array" aca="1" ref="Y19" ca="1">_xludf.IFS(X19&gt;45, 1, X19&lt;23, 2, TRUE, 0)</f>
        <v>#NAME?</v>
      </c>
      <c r="Z19" s="4">
        <v>7.1</v>
      </c>
      <c r="AA19" s="4" t="e">
        <f t="array" aca="1" ref="AA19" ca="1">_xludf.IFS(Z19&gt;10, 1, Z19&lt;2, 2, TRUE, 0)</f>
        <v>#NAME?</v>
      </c>
      <c r="AB19" s="4">
        <v>4</v>
      </c>
      <c r="AC19" s="4" t="e">
        <f t="array" aca="1" ref="AC19" ca="1">_xludf.IFS(AB19&gt;6, 1, AB19&lt;0, 2, TRUE, 0)</f>
        <v>#NAME?</v>
      </c>
      <c r="AD19" s="4">
        <v>0.3</v>
      </c>
      <c r="AE19" s="4" t="e">
        <f t="array" aca="1" ref="AE19" ca="1">_xludf.IFS(AD19&gt;2, 1, AD19&lt;0, 2, TRUE, 0)</f>
        <v>#NAME?</v>
      </c>
      <c r="AF19" s="4">
        <v>93</v>
      </c>
      <c r="AG19" s="4" t="e">
        <f t="array" aca="1" ref="AG19" ca="1">_xludf.IFS(AF19&gt;100, 1, AF19&lt;70, 2, TRUE, 0)</f>
        <v>#NAME?</v>
      </c>
      <c r="AH19" s="4">
        <v>64.8</v>
      </c>
      <c r="AI19" s="4" t="e">
        <f t="array" aca="1" ref="AI19" ca="1">_xludf.IFS(AH19&gt;20, 1, AH19&lt;8, 2, TRUE, 0)</f>
        <v>#NAME?</v>
      </c>
      <c r="AJ19" s="4">
        <v>9.8000000000000007</v>
      </c>
      <c r="AK19" s="4" t="e">
        <f t="array" aca="1" ref="AK19" ca="1">_xludf.IFS(AJ19&gt;1.3, 1, AJ19&lt;0.7, 2, TRUE, 0)</f>
        <v>#NAME?</v>
      </c>
      <c r="AL19" s="4">
        <v>14</v>
      </c>
      <c r="AM19" s="4" t="e">
        <f t="array" aca="1" ref="AM19" ca="1">_xludf.IFS(AL19&gt;39, 1, AL19&lt;13, 2, TRUE, 0)</f>
        <v>#NAME?</v>
      </c>
      <c r="AN19" s="4">
        <v>12</v>
      </c>
      <c r="AO19" s="4" t="e">
        <f t="array" aca="1" ref="AO19" ca="1">_xludf.IFS(AN19&gt;52, 1, AN19&lt;7, 2, TRUE, 0)</f>
        <v>#NAME?</v>
      </c>
      <c r="AP19" s="4">
        <v>7.6</v>
      </c>
      <c r="AQ19" s="4" t="e">
        <f t="array" aca="1" ref="AQ19" ca="1">_xludf.IFS(AP19&gt;7.6, 1, AP19&lt;4.4, 2, TRUE, 0)</f>
        <v>#NAME?</v>
      </c>
      <c r="AR19" s="4">
        <v>158</v>
      </c>
      <c r="AS19" s="4" t="e">
        <f t="array" aca="1" ref="AS19" ca="1">_xludf.IFS(AR19&gt;200, 1, AR19&lt;0, 2, TRUE, 0)</f>
        <v>#NAME?</v>
      </c>
      <c r="AT19" s="4">
        <v>92</v>
      </c>
      <c r="AU19" s="4" t="e">
        <f t="array" aca="1" ref="AU19" ca="1">_xludf.IFS(AT19&gt;150, 1, AT19&lt;0, 2, TRUE, 0)</f>
        <v>#NAME?</v>
      </c>
      <c r="AV19" s="4">
        <v>9.6999999999999993</v>
      </c>
      <c r="AW19" s="4" t="e">
        <f t="array" aca="1" ref="AW19" ca="1">_xludf.IFS(AV19&gt;10.2, 1, AV19&lt;8.8, 2, TRUE, 0)</f>
        <v>#NAME?</v>
      </c>
      <c r="AX19" s="4">
        <v>4.3</v>
      </c>
      <c r="AY19" s="4" t="e">
        <f t="array" aca="1" ref="AY19" ca="1">_xludf.IFS(AX19&gt;5.1, 1, AX19&lt;2.4, 2, TRUE, 0)</f>
        <v>#NAME?</v>
      </c>
      <c r="AZ19" s="4">
        <v>134</v>
      </c>
      <c r="BA19" s="4" t="e">
        <f t="array" aca="1" ref="BA19" ca="1">_xludf.IFS(AZ19&gt;146, 1, AZ19&lt;136, 2, TRUE, 0)</f>
        <v>#NAME?</v>
      </c>
      <c r="BB19" s="4">
        <v>5.0999999999999996</v>
      </c>
      <c r="BC19" s="4" t="e">
        <f t="array" aca="1" ref="BC19" ca="1">_xludf.IFS(BB19&gt;5.1, 1, BB19&lt;3.5, 2, TRUE, 0)</f>
        <v>#NAME?</v>
      </c>
      <c r="BD19" s="4">
        <v>7.2</v>
      </c>
      <c r="BE19" s="4" t="e">
        <f t="array" aca="1" ref="BE19" ca="1">_xludf.IFS(BD19&gt;8.7, 1, BD19&lt;6.6, 2, TRUE, 0)</f>
        <v>#NAME?</v>
      </c>
      <c r="BF19" s="4">
        <v>3.8</v>
      </c>
      <c r="BG19" s="4" t="e">
        <f t="array" aca="1" ref="BG19" ca="1">_xludf.IFS(BF19&gt;5.2, 1, BF19&lt;3.5, 2, TRUE, 0)</f>
        <v>#NAME?</v>
      </c>
      <c r="BH19" s="4">
        <v>3.4</v>
      </c>
      <c r="BI19" s="4" t="e">
        <f t="array" aca="1" ref="BI19" ca="1">_xludf.IFS(BH19&gt;3.5, 1, BH19&lt;1.5, 2, TRUE, 0)</f>
        <v>#NAME?</v>
      </c>
      <c r="BJ19" s="4">
        <v>155</v>
      </c>
      <c r="BK19" s="4" t="e">
        <f t="array" aca="1" ref="BK19" ca="1">_xludf.IFS(BJ19&gt;129, 1, BJ19&lt;40, 2, TRUE, 0)</f>
        <v>#NAME?</v>
      </c>
      <c r="BL19" s="4">
        <v>25</v>
      </c>
      <c r="BM19" s="4" t="e">
        <f t="array" aca="1" ref="BM19" ca="1">_xludf.IFS(BL19&gt;158, 1, BL19&lt;37, 2, TRUE, 0)</f>
        <v>#NAME?</v>
      </c>
      <c r="BN19" s="4">
        <v>186</v>
      </c>
      <c r="BO19" s="4" t="e">
        <f t="array" aca="1" ref="BO19" ca="1">_xludf.IFS(BN19&gt;392, 1, BN19&lt;135, 2, TRUE, 0)</f>
        <v>#NAME?</v>
      </c>
      <c r="BP19" s="4">
        <v>211</v>
      </c>
      <c r="BQ19" s="4" t="e">
        <f t="array" aca="1" ref="BQ19" ca="1">_xludf.IFS(BP19&gt;400, 1, BP19&lt;250, 2, TRUE, 0)</f>
        <v>#NAME?</v>
      </c>
      <c r="BR19" s="4">
        <v>384</v>
      </c>
      <c r="BS19" s="4" t="e">
        <f t="array" aca="1" ref="BS19" ca="1">_xludf.IFS(BR19&gt;400, 1, BR19&lt;30, 2, TRUE, 0)</f>
        <v>#NAME?</v>
      </c>
      <c r="BT19" s="4" t="s">
        <v>17</v>
      </c>
      <c r="BV19" s="4" t="s">
        <v>17</v>
      </c>
      <c r="BW19" s="4" t="s">
        <v>17</v>
      </c>
      <c r="BX19" s="4">
        <v>0.4</v>
      </c>
    </row>
    <row r="20" spans="1:76" ht="15.75" customHeight="1">
      <c r="A20" s="4">
        <v>331383</v>
      </c>
      <c r="B20" s="4" t="s">
        <v>11</v>
      </c>
      <c r="C20" s="4">
        <v>69</v>
      </c>
      <c r="D20" s="4">
        <v>9.07</v>
      </c>
      <c r="E20" s="4" t="e">
        <f t="array" aca="1" ref="E20" ca="1">_xludf.IFS(D20&gt;10, 1, D20&lt;4, 2, TRUE, 0)</f>
        <v>#NAME?</v>
      </c>
      <c r="F20" s="4">
        <v>2.82</v>
      </c>
      <c r="G20" s="4" t="e">
        <f t="array" aca="1" ref="G20" ca="1">_xludf.IFS(F20&gt;6.2, 1, F20&lt;3.7, 2, TRUE, 0)</f>
        <v>#NAME?</v>
      </c>
      <c r="H20" s="4">
        <v>8.6</v>
      </c>
      <c r="I20" s="4" t="e">
        <f t="array" aca="1" ref="I20" ca="1">_xludf.IFS(H20&gt;18, 1, H20&lt;13, 2, TRUE, 0)</f>
        <v>#NAME?</v>
      </c>
      <c r="J20" s="4">
        <v>25.7</v>
      </c>
      <c r="K20" s="4" t="e">
        <f t="array" aca="1" ref="K20" ca="1">_xludf.IFS(J20&gt;55, 1, J20&lt;34, 2, TRUE, 0)</f>
        <v>#NAME?</v>
      </c>
      <c r="L20" s="4">
        <v>91.1</v>
      </c>
      <c r="M20" s="4" t="e">
        <f t="array" aca="1" ref="M20" ca="1">_xludf.IFS(L20&gt;100, 1, L20&lt;80, 2, TRUE, 0)</f>
        <v>#NAME?</v>
      </c>
      <c r="N20" s="4">
        <v>30.5</v>
      </c>
      <c r="O20" s="4" t="e">
        <f t="array" aca="1" ref="O20" ca="1">_xludf.IFS(N20&gt;32, 1, N20&lt;26, 2, TRUE, 0)</f>
        <v>#NAME?</v>
      </c>
      <c r="P20" s="4">
        <v>33.5</v>
      </c>
      <c r="Q20" s="4" t="e">
        <f t="array" aca="1" ref="Q20" ca="1">_xludf.IFS(P20&gt;37, 1, P20&lt;31, 2, TRUE, 0)</f>
        <v>#NAME?</v>
      </c>
      <c r="R20" s="4">
        <v>230</v>
      </c>
      <c r="S20" s="4" t="e">
        <f t="array" aca="1" ref="S20" ca="1">_xludf.IFS(R20&gt;400, 1, R20&lt;138, 2, TRUE, 0)</f>
        <v>#NAME?</v>
      </c>
      <c r="T20" s="4">
        <v>14.9</v>
      </c>
      <c r="U20" s="4" t="e">
        <f t="array" aca="1" ref="U20" ca="1">_xludf.IFS(T20&gt;15, 1, T20&lt;11, 2, TRUE, 0)</f>
        <v>#NAME?</v>
      </c>
      <c r="V20" s="4">
        <v>76.400000000000006</v>
      </c>
      <c r="W20" s="4" t="e">
        <f t="array" aca="1" ref="W20" ca="1">_xludf.IFS(V20&gt;78, 1, V20&lt;45, 2, TRUE, 0)</f>
        <v>#NAME?</v>
      </c>
      <c r="X20" s="4">
        <v>12.2</v>
      </c>
      <c r="Y20" s="4" t="e">
        <f t="array" aca="1" ref="Y20" ca="1">_xludf.IFS(X20&gt;45, 1, X20&lt;23, 2, TRUE, 0)</f>
        <v>#NAME?</v>
      </c>
      <c r="Z20" s="4">
        <v>4.4000000000000004</v>
      </c>
      <c r="AA20" s="4" t="e">
        <f t="array" aca="1" ref="AA20" ca="1">_xludf.IFS(Z20&gt;10, 1, Z20&lt;2, 2, TRUE, 0)</f>
        <v>#NAME?</v>
      </c>
      <c r="AB20" s="4">
        <v>6.4</v>
      </c>
      <c r="AC20" s="4" t="e">
        <f t="array" aca="1" ref="AC20" ca="1">_xludf.IFS(AB20&gt;6, 1, AB20&lt;0, 2, TRUE, 0)</f>
        <v>#NAME?</v>
      </c>
      <c r="AD20" s="4">
        <v>0.6</v>
      </c>
      <c r="AE20" s="4" t="e">
        <f t="array" aca="1" ref="AE20" ca="1">_xludf.IFS(AD20&gt;2, 1, AD20&lt;0, 2, TRUE, 0)</f>
        <v>#NAME?</v>
      </c>
      <c r="AF20" s="4">
        <v>166</v>
      </c>
      <c r="AG20" s="4" t="e">
        <f t="array" aca="1" ref="AG20" ca="1">_xludf.IFS(AF20&gt;100, 1, AF20&lt;70, 2, TRUE, 0)</f>
        <v>#NAME?</v>
      </c>
      <c r="AH20" s="4">
        <v>69.599999999999994</v>
      </c>
      <c r="AI20" s="4" t="e">
        <f t="array" aca="1" ref="AI20" ca="1">_xludf.IFS(AH20&gt;20, 1, AH20&lt;8, 2, TRUE, 0)</f>
        <v>#NAME?</v>
      </c>
      <c r="AJ20" s="4">
        <v>10.4</v>
      </c>
      <c r="AK20" s="4" t="e">
        <f t="array" aca="1" ref="AK20" ca="1">_xludf.IFS(AJ20&gt;1.3, 1, AJ20&lt;0.7, 2, TRUE, 0)</f>
        <v>#NAME?</v>
      </c>
      <c r="AL20" s="4">
        <v>11</v>
      </c>
      <c r="AM20" s="4" t="e">
        <f t="array" aca="1" ref="AM20" ca="1">_xludf.IFS(AL20&gt;39, 1, AL20&lt;13, 2, TRUE, 0)</f>
        <v>#NAME?</v>
      </c>
      <c r="AN20" s="4">
        <v>12</v>
      </c>
      <c r="AO20" s="4" t="e">
        <f t="array" aca="1" ref="AO20" ca="1">_xludf.IFS(AN20&gt;52, 1, AN20&lt;7, 2, TRUE, 0)</f>
        <v>#NAME?</v>
      </c>
      <c r="AP20" s="4">
        <v>9.6999999999999993</v>
      </c>
      <c r="AQ20" s="4" t="e">
        <f t="array" aca="1" ref="AQ20" ca="1">_xludf.IFS(AP20&gt;7.6, 1, AP20&lt;4.4, 2, TRUE, 0)</f>
        <v>#NAME?</v>
      </c>
      <c r="AR20" s="4">
        <v>89</v>
      </c>
      <c r="AS20" s="4" t="e">
        <f t="array" aca="1" ref="AS20" ca="1">_xludf.IFS(AR20&gt;200, 1, AR20&lt;0, 2, TRUE, 0)</f>
        <v>#NAME?</v>
      </c>
      <c r="AT20" s="4">
        <v>64</v>
      </c>
      <c r="AU20" s="4" t="e">
        <f t="array" aca="1" ref="AU20" ca="1">_xludf.IFS(AT20&gt;150, 1, AT20&lt;0, 2, TRUE, 0)</f>
        <v>#NAME?</v>
      </c>
      <c r="AV20" s="4">
        <v>8.1999999999999993</v>
      </c>
      <c r="AW20" s="4" t="e">
        <f t="array" aca="1" ref="AW20" ca="1">_xludf.IFS(AV20&gt;10.2, 1, AV20&lt;8.8, 2, TRUE, 0)</f>
        <v>#NAME?</v>
      </c>
      <c r="AX20" s="4">
        <v>6.7</v>
      </c>
      <c r="AY20" s="4" t="e">
        <f t="array" aca="1" ref="AY20" ca="1">_xludf.IFS(AX20&gt;5.1, 1, AX20&lt;2.4, 2, TRUE, 0)</f>
        <v>#NAME?</v>
      </c>
      <c r="AZ20" s="4">
        <v>136</v>
      </c>
      <c r="BA20" s="4" t="e">
        <f t="array" aca="1" ref="BA20" ca="1">_xludf.IFS(AZ20&gt;146, 1, AZ20&lt;136, 2, TRUE, 0)</f>
        <v>#NAME?</v>
      </c>
      <c r="BB20" s="4">
        <v>5</v>
      </c>
      <c r="BC20" s="4" t="e">
        <f t="array" aca="1" ref="BC20" ca="1">_xludf.IFS(BB20&gt;5.1, 1, BB20&lt;3.5, 2, TRUE, 0)</f>
        <v>#NAME?</v>
      </c>
      <c r="BD20" s="4">
        <v>6.3</v>
      </c>
      <c r="BE20" s="4" t="e">
        <f t="array" aca="1" ref="BE20" ca="1">_xludf.IFS(BD20&gt;8.7, 1, BD20&lt;6.6, 2, TRUE, 0)</f>
        <v>#NAME?</v>
      </c>
      <c r="BF20" s="4">
        <v>3.7</v>
      </c>
      <c r="BG20" s="4" t="e">
        <f t="array" aca="1" ref="BG20" ca="1">_xludf.IFS(BF20&gt;5.2, 1, BF20&lt;3.5, 2, TRUE, 0)</f>
        <v>#NAME?</v>
      </c>
      <c r="BH20" s="4">
        <v>2.6</v>
      </c>
      <c r="BI20" s="4" t="e">
        <f t="array" aca="1" ref="BI20" ca="1">_xludf.IFS(BH20&gt;3.5, 1, BH20&lt;1.5, 2, TRUE, 0)</f>
        <v>#NAME?</v>
      </c>
      <c r="BJ20" s="4">
        <v>131</v>
      </c>
      <c r="BK20" s="4" t="e">
        <f t="array" aca="1" ref="BK20" ca="1">_xludf.IFS(BJ20&gt;129, 1, BJ20&lt;40, 2, TRUE, 0)</f>
        <v>#NAME?</v>
      </c>
      <c r="BL20" s="4">
        <v>56</v>
      </c>
      <c r="BM20" s="4" t="e">
        <f t="array" aca="1" ref="BM20" ca="1">_xludf.IFS(BL20&gt;158, 1, BL20&lt;37, 2, TRUE, 0)</f>
        <v>#NAME?</v>
      </c>
      <c r="BN20" s="4">
        <v>156</v>
      </c>
      <c r="BO20" s="4" t="e">
        <f t="array" aca="1" ref="BO20" ca="1">_xludf.IFS(BN20&gt;392, 1, BN20&lt;135, 2, TRUE, 0)</f>
        <v>#NAME?</v>
      </c>
      <c r="BP20" s="4">
        <v>212</v>
      </c>
      <c r="BQ20" s="4" t="e">
        <f t="array" aca="1" ref="BQ20" ca="1">_xludf.IFS(BP20&gt;400, 1, BP20&lt;250, 2, TRUE, 0)</f>
        <v>#NAME?</v>
      </c>
      <c r="BR20" s="4">
        <v>446</v>
      </c>
      <c r="BS20" s="4" t="e">
        <f t="array" aca="1" ref="BS20" ca="1">_xludf.IFS(BR20&gt;400, 1, BR20&lt;30, 2, TRUE, 0)</f>
        <v>#NAME?</v>
      </c>
      <c r="BT20" s="4" t="s">
        <v>17</v>
      </c>
      <c r="BV20" s="4" t="s">
        <v>17</v>
      </c>
      <c r="BW20" s="4" t="s">
        <v>17</v>
      </c>
      <c r="BX20" s="4">
        <v>0.3</v>
      </c>
    </row>
    <row r="21" spans="1:76" ht="15.75" customHeight="1">
      <c r="A21" s="4">
        <v>338780</v>
      </c>
      <c r="B21" s="4" t="s">
        <v>11</v>
      </c>
      <c r="C21" s="4">
        <v>70</v>
      </c>
      <c r="D21" s="4">
        <v>6.31</v>
      </c>
      <c r="E21" s="4" t="e">
        <f t="array" aca="1" ref="E21" ca="1">_xludf.IFS(D21&gt;10, 1, D21&lt;4, 2, TRUE, 0)</f>
        <v>#NAME?</v>
      </c>
      <c r="F21" s="4">
        <v>4</v>
      </c>
      <c r="G21" s="4" t="e">
        <f t="array" aca="1" ref="G21" ca="1">_xludf.IFS(F21&gt;6.2, 1, F21&lt;3.7, 2, TRUE, 0)</f>
        <v>#NAME?</v>
      </c>
      <c r="H21" s="4">
        <v>11.7</v>
      </c>
      <c r="I21" s="4" t="e">
        <f t="array" aca="1" ref="I21" ca="1">_xludf.IFS(H21&gt;18, 1, H21&lt;13, 2, TRUE, 0)</f>
        <v>#NAME?</v>
      </c>
      <c r="J21" s="4">
        <v>33.299999999999997</v>
      </c>
      <c r="K21" s="4" t="e">
        <f t="array" aca="1" ref="K21" ca="1">_xludf.IFS(J21&gt;55, 1, J21&lt;34, 2, TRUE, 0)</f>
        <v>#NAME?</v>
      </c>
      <c r="L21" s="4">
        <v>83.3</v>
      </c>
      <c r="M21" s="4" t="e">
        <f t="array" aca="1" ref="M21" ca="1">_xludf.IFS(L21&gt;100, 1, L21&lt;80, 2, TRUE, 0)</f>
        <v>#NAME?</v>
      </c>
      <c r="N21" s="4">
        <v>29.3</v>
      </c>
      <c r="O21" s="4" t="e">
        <f t="array" aca="1" ref="O21" ca="1">_xludf.IFS(N21&gt;32, 1, N21&lt;26, 2, TRUE, 0)</f>
        <v>#NAME?</v>
      </c>
      <c r="P21" s="4">
        <v>35.1</v>
      </c>
      <c r="Q21" s="4" t="e">
        <f t="array" aca="1" ref="Q21" ca="1">_xludf.IFS(P21&gt;37, 1, P21&lt;31, 2, TRUE, 0)</f>
        <v>#NAME?</v>
      </c>
      <c r="R21" s="4">
        <v>175</v>
      </c>
      <c r="S21" s="4" t="e">
        <f t="array" aca="1" ref="S21" ca="1">_xludf.IFS(R21&gt;400, 1, R21&lt;138, 2, TRUE, 0)</f>
        <v>#NAME?</v>
      </c>
      <c r="T21" s="4">
        <v>13.5</v>
      </c>
      <c r="U21" s="4" t="e">
        <f t="array" aca="1" ref="U21" ca="1">_xludf.IFS(T21&gt;15, 1, T21&lt;11, 2, TRUE, 0)</f>
        <v>#NAME?</v>
      </c>
      <c r="V21" s="4">
        <v>58.8</v>
      </c>
      <c r="W21" s="4" t="e">
        <f t="array" aca="1" ref="W21" ca="1">_xludf.IFS(V21&gt;78, 1, V21&lt;45, 2, TRUE, 0)</f>
        <v>#NAME?</v>
      </c>
      <c r="X21" s="4">
        <v>20.100000000000001</v>
      </c>
      <c r="Y21" s="4" t="e">
        <f t="array" aca="1" ref="Y21" ca="1">_xludf.IFS(X21&gt;45, 1, X21&lt;23, 2, TRUE, 0)</f>
        <v>#NAME?</v>
      </c>
      <c r="Z21" s="4">
        <v>8.6999999999999993</v>
      </c>
      <c r="AA21" s="4" t="e">
        <f t="array" aca="1" ref="AA21" ca="1">_xludf.IFS(Z21&gt;10, 1, Z21&lt;2, 2, TRUE, 0)</f>
        <v>#NAME?</v>
      </c>
      <c r="AB21" s="4">
        <v>11.4</v>
      </c>
      <c r="AC21" s="4" t="e">
        <f t="array" aca="1" ref="AC21" ca="1">_xludf.IFS(AB21&gt;6, 1, AB21&lt;0, 2, TRUE, 0)</f>
        <v>#NAME?</v>
      </c>
      <c r="AD21" s="4">
        <v>1</v>
      </c>
      <c r="AE21" s="4" t="e">
        <f t="array" aca="1" ref="AE21" ca="1">_xludf.IFS(AD21&gt;2, 1, AD21&lt;0, 2, TRUE, 0)</f>
        <v>#NAME?</v>
      </c>
      <c r="AF21" s="4">
        <v>265</v>
      </c>
      <c r="AG21" s="4" t="e">
        <f t="array" aca="1" ref="AG21" ca="1">_xludf.IFS(AF21&gt;100, 1, AF21&lt;70, 2, TRUE, 0)</f>
        <v>#NAME?</v>
      </c>
      <c r="AH21" s="4">
        <v>59.1</v>
      </c>
      <c r="AI21" s="4" t="e">
        <f t="array" aca="1" ref="AI21" ca="1">_xludf.IFS(AH21&gt;20, 1, AH21&lt;8, 2, TRUE, 0)</f>
        <v>#NAME?</v>
      </c>
      <c r="AJ21" s="4">
        <v>8.6</v>
      </c>
      <c r="AK21" s="4" t="e">
        <f t="array" aca="1" ref="AK21" ca="1">_xludf.IFS(AJ21&gt;1.3, 1, AJ21&lt;0.7, 2, TRUE, 0)</f>
        <v>#NAME?</v>
      </c>
      <c r="AL21" s="4">
        <v>10</v>
      </c>
      <c r="AM21" s="4" t="e">
        <f t="array" aca="1" ref="AM21" ca="1">_xludf.IFS(AL21&gt;39, 1, AL21&lt;13, 2, TRUE, 0)</f>
        <v>#NAME?</v>
      </c>
      <c r="AN21" s="4">
        <v>12</v>
      </c>
      <c r="AO21" s="4" t="e">
        <f t="array" aca="1" ref="AO21" ca="1">_xludf.IFS(AN21&gt;52, 1, AN21&lt;7, 2, TRUE, 0)</f>
        <v>#NAME?</v>
      </c>
      <c r="AP21" s="4">
        <v>5.8</v>
      </c>
      <c r="AQ21" s="4" t="e">
        <f t="array" aca="1" ref="AQ21" ca="1">_xludf.IFS(AP21&gt;7.6, 1, AP21&lt;4.4, 2, TRUE, 0)</f>
        <v>#NAME?</v>
      </c>
      <c r="AR21" s="4">
        <v>128</v>
      </c>
      <c r="AS21" s="4" t="e">
        <f t="array" aca="1" ref="AS21" ca="1">_xludf.IFS(AR21&gt;200, 1, AR21&lt;0, 2, TRUE, 0)</f>
        <v>#NAME?</v>
      </c>
      <c r="AT21" s="4">
        <v>113</v>
      </c>
      <c r="AU21" s="4" t="e">
        <f t="array" aca="1" ref="AU21" ca="1">_xludf.IFS(AT21&gt;150, 1, AT21&lt;0, 2, TRUE, 0)</f>
        <v>#NAME?</v>
      </c>
      <c r="AV21" s="4">
        <v>9.1</v>
      </c>
      <c r="AW21" s="4" t="e">
        <f t="array" aca="1" ref="AW21" ca="1">_xludf.IFS(AV21&gt;10.2, 1, AV21&lt;8.8, 2, TRUE, 0)</f>
        <v>#NAME?</v>
      </c>
      <c r="AX21" s="4">
        <v>3.5</v>
      </c>
      <c r="AY21" s="4" t="e">
        <f t="array" aca="1" ref="AY21" ca="1">_xludf.IFS(AX21&gt;5.1, 1, AX21&lt;2.4, 2, TRUE, 0)</f>
        <v>#NAME?</v>
      </c>
      <c r="AZ21" s="4">
        <v>136</v>
      </c>
      <c r="BA21" s="4" t="e">
        <f t="array" aca="1" ref="BA21" ca="1">_xludf.IFS(AZ21&gt;146, 1, AZ21&lt;136, 2, TRUE, 0)</f>
        <v>#NAME?</v>
      </c>
      <c r="BB21" s="4">
        <v>4</v>
      </c>
      <c r="BC21" s="4" t="e">
        <f t="array" aca="1" ref="BC21" ca="1">_xludf.IFS(BB21&gt;5.1, 1, BB21&lt;3.5, 2, TRUE, 0)</f>
        <v>#NAME?</v>
      </c>
      <c r="BD21" s="4">
        <v>7.6</v>
      </c>
      <c r="BE21" s="4" t="e">
        <f t="array" aca="1" ref="BE21" ca="1">_xludf.IFS(BD21&gt;8.7, 1, BD21&lt;6.6, 2, TRUE, 0)</f>
        <v>#NAME?</v>
      </c>
      <c r="BF21" s="4">
        <v>4.0999999999999996</v>
      </c>
      <c r="BG21" s="4" t="e">
        <f t="array" aca="1" ref="BG21" ca="1">_xludf.IFS(BF21&gt;5.2, 1, BF21&lt;3.5, 2, TRUE, 0)</f>
        <v>#NAME?</v>
      </c>
      <c r="BH21" s="4">
        <v>3.5</v>
      </c>
      <c r="BI21" s="4" t="e">
        <f t="array" aca="1" ref="BI21" ca="1">_xludf.IFS(BH21&gt;3.5, 1, BH21&lt;1.5, 2, TRUE, 0)</f>
        <v>#NAME?</v>
      </c>
      <c r="BJ21" s="4">
        <v>71</v>
      </c>
      <c r="BK21" s="4" t="e">
        <f t="array" aca="1" ref="BK21" ca="1">_xludf.IFS(BJ21&gt;129, 1, BJ21&lt;40, 2, TRUE, 0)</f>
        <v>#NAME?</v>
      </c>
      <c r="BL21" s="4">
        <v>46</v>
      </c>
      <c r="BM21" s="4" t="e">
        <f t="array" aca="1" ref="BM21" ca="1">_xludf.IFS(BL21&gt;158, 1, BL21&lt;37, 2, TRUE, 0)</f>
        <v>#NAME?</v>
      </c>
      <c r="BN21" s="4">
        <v>179</v>
      </c>
      <c r="BO21" s="4" t="e">
        <f t="array" aca="1" ref="BO21" ca="1">_xludf.IFS(BN21&gt;392, 1, BN21&lt;135, 2, TRUE, 0)</f>
        <v>#NAME?</v>
      </c>
      <c r="BP21" s="4">
        <v>225</v>
      </c>
      <c r="BQ21" s="4" t="e">
        <f t="array" aca="1" ref="BQ21" ca="1">_xludf.IFS(BP21&gt;400, 1, BP21&lt;250, 2, TRUE, 0)</f>
        <v>#NAME?</v>
      </c>
      <c r="BR21" s="4">
        <v>161</v>
      </c>
      <c r="BS21" s="4" t="e">
        <f t="array" aca="1" ref="BS21" ca="1">_xludf.IFS(BR21&gt;400, 1, BR21&lt;30, 2, TRUE, 0)</f>
        <v>#NAME?</v>
      </c>
      <c r="BT21" s="4" t="s">
        <v>17</v>
      </c>
      <c r="BV21" s="4" t="s">
        <v>17</v>
      </c>
      <c r="BW21" s="4" t="s">
        <v>17</v>
      </c>
      <c r="BX21" s="4">
        <v>0.4</v>
      </c>
    </row>
    <row r="22" spans="1:76" ht="15.75" customHeight="1">
      <c r="A22" s="4">
        <v>345858</v>
      </c>
      <c r="B22" s="4" t="s">
        <v>11</v>
      </c>
      <c r="C22" s="4">
        <v>69</v>
      </c>
      <c r="D22" s="4">
        <v>6.7</v>
      </c>
      <c r="E22" s="4" t="e">
        <f t="array" aca="1" ref="E22" ca="1">_xludf.IFS(D22&gt;10, 1, D22&lt;4, 2, TRUE, 0)</f>
        <v>#NAME?</v>
      </c>
      <c r="F22" s="4">
        <v>3.84</v>
      </c>
      <c r="G22" s="4" t="e">
        <f t="array" aca="1" ref="G22" ca="1">_xludf.IFS(F22&gt;6.2, 1, F22&lt;3.7, 2, TRUE, 0)</f>
        <v>#NAME?</v>
      </c>
      <c r="H22" s="4">
        <v>11.3</v>
      </c>
      <c r="I22" s="4" t="e">
        <f t="array" aca="1" ref="I22" ca="1">_xludf.IFS(H22&gt;18, 1, H22&lt;13, 2, TRUE, 0)</f>
        <v>#NAME?</v>
      </c>
      <c r="J22" s="4">
        <v>33.1</v>
      </c>
      <c r="K22" s="4" t="e">
        <f t="array" aca="1" ref="K22" ca="1">_xludf.IFS(J22&gt;55, 1, J22&lt;34, 2, TRUE, 0)</f>
        <v>#NAME?</v>
      </c>
      <c r="L22" s="4">
        <v>86.2</v>
      </c>
      <c r="M22" s="4" t="e">
        <f t="array" aca="1" ref="M22" ca="1">_xludf.IFS(L22&gt;100, 1, L22&lt;80, 2, TRUE, 0)</f>
        <v>#NAME?</v>
      </c>
      <c r="N22" s="4">
        <v>29.4</v>
      </c>
      <c r="O22" s="4" t="e">
        <f t="array" aca="1" ref="O22" ca="1">_xludf.IFS(N22&gt;32, 1, N22&lt;26, 2, TRUE, 0)</f>
        <v>#NAME?</v>
      </c>
      <c r="P22" s="4">
        <v>34.1</v>
      </c>
      <c r="Q22" s="4" t="e">
        <f t="array" aca="1" ref="Q22" ca="1">_xludf.IFS(P22&gt;37, 1, P22&lt;31, 2, TRUE, 0)</f>
        <v>#NAME?</v>
      </c>
      <c r="R22" s="4">
        <v>202</v>
      </c>
      <c r="S22" s="4" t="e">
        <f t="array" aca="1" ref="S22" ca="1">_xludf.IFS(R22&gt;400, 1, R22&lt;138, 2, TRUE, 0)</f>
        <v>#NAME?</v>
      </c>
      <c r="T22" s="4">
        <v>17.399999999999999</v>
      </c>
      <c r="U22" s="4" t="e">
        <f t="array" aca="1" ref="U22" ca="1">_xludf.IFS(T22&gt;15, 1, T22&lt;11, 2, TRUE, 0)</f>
        <v>#NAME?</v>
      </c>
      <c r="V22" s="4">
        <v>53.8</v>
      </c>
      <c r="W22" s="4" t="e">
        <f t="array" aca="1" ref="W22" ca="1">_xludf.IFS(V22&gt;78, 1, V22&lt;45, 2, TRUE, 0)</f>
        <v>#NAME?</v>
      </c>
      <c r="X22" s="4">
        <v>31.2</v>
      </c>
      <c r="Y22" s="4" t="e">
        <f t="array" aca="1" ref="Y22" ca="1">_xludf.IFS(X22&gt;45, 1, X22&lt;23, 2, TRUE, 0)</f>
        <v>#NAME?</v>
      </c>
      <c r="Z22" s="4">
        <v>9.1</v>
      </c>
      <c r="AA22" s="4" t="e">
        <f t="array" aca="1" ref="AA22" ca="1">_xludf.IFS(Z22&gt;10, 1, Z22&lt;2, 2, TRUE, 0)</f>
        <v>#NAME?</v>
      </c>
      <c r="AB22" s="4">
        <v>5.2</v>
      </c>
      <c r="AC22" s="4" t="e">
        <f t="array" aca="1" ref="AC22" ca="1">_xludf.IFS(AB22&gt;6, 1, AB22&lt;0, 2, TRUE, 0)</f>
        <v>#NAME?</v>
      </c>
      <c r="AD22" s="4">
        <v>0.7</v>
      </c>
      <c r="AE22" s="4" t="e">
        <f t="array" aca="1" ref="AE22" ca="1">_xludf.IFS(AD22&gt;2, 1, AD22&lt;0, 2, TRUE, 0)</f>
        <v>#NAME?</v>
      </c>
      <c r="AF22" s="4">
        <v>106</v>
      </c>
      <c r="AG22" s="4" t="e">
        <f t="array" aca="1" ref="AG22" ca="1">_xludf.IFS(AF22&gt;100, 1, AF22&lt;70, 2, TRUE, 0)</f>
        <v>#NAME?</v>
      </c>
      <c r="AH22" s="4">
        <v>74.400000000000006</v>
      </c>
      <c r="AI22" s="4" t="e">
        <f t="array" aca="1" ref="AI22" ca="1">_xludf.IFS(AH22&gt;20, 1, AH22&lt;8, 2, TRUE, 0)</f>
        <v>#NAME?</v>
      </c>
      <c r="AJ22" s="4">
        <v>11.3</v>
      </c>
      <c r="AK22" s="4" t="e">
        <f t="array" aca="1" ref="AK22" ca="1">_xludf.IFS(AJ22&gt;1.3, 1, AJ22&lt;0.7, 2, TRUE, 0)</f>
        <v>#NAME?</v>
      </c>
      <c r="AL22" s="4">
        <v>14</v>
      </c>
      <c r="AM22" s="4" t="e">
        <f t="array" aca="1" ref="AM22" ca="1">_xludf.IFS(AL22&gt;39, 1, AL22&lt;13, 2, TRUE, 0)</f>
        <v>#NAME?</v>
      </c>
      <c r="AN22" s="4">
        <v>12</v>
      </c>
      <c r="AO22" s="4" t="e">
        <f t="array" aca="1" ref="AO22" ca="1">_xludf.IFS(AN22&gt;52, 1, AN22&lt;7, 2, TRUE, 0)</f>
        <v>#NAME?</v>
      </c>
      <c r="AP22" s="4">
        <v>8.4</v>
      </c>
      <c r="AQ22" s="4" t="e">
        <f t="array" aca="1" ref="AQ22" ca="1">_xludf.IFS(AP22&gt;7.6, 1, AP22&lt;4.4, 2, TRUE, 0)</f>
        <v>#NAME?</v>
      </c>
      <c r="AR22" s="4">
        <v>162</v>
      </c>
      <c r="AS22" s="4" t="e">
        <f t="array" aca="1" ref="AS22" ca="1">_xludf.IFS(AR22&gt;200, 1, AR22&lt;0, 2, TRUE, 0)</f>
        <v>#NAME?</v>
      </c>
      <c r="AT22" s="4">
        <v>316</v>
      </c>
      <c r="AU22" s="4" t="e">
        <f t="array" aca="1" ref="AU22" ca="1">_xludf.IFS(AT22&gt;150, 1, AT22&lt;0, 2, TRUE, 0)</f>
        <v>#NAME?</v>
      </c>
      <c r="AV22" s="4">
        <v>8.8000000000000007</v>
      </c>
      <c r="AW22" s="4" t="e">
        <f t="array" aca="1" ref="AW22" ca="1">_xludf.IFS(AV22&gt;10.2, 1, AV22&lt;8.8, 2, TRUE, 0)</f>
        <v>#NAME?</v>
      </c>
      <c r="AX22" s="4">
        <v>5.5</v>
      </c>
      <c r="AY22" s="4" t="e">
        <f t="array" aca="1" ref="AY22" ca="1">_xludf.IFS(AX22&gt;5.1, 1, AX22&lt;2.4, 2, TRUE, 0)</f>
        <v>#NAME?</v>
      </c>
      <c r="AZ22" s="4">
        <v>140</v>
      </c>
      <c r="BA22" s="4" t="e">
        <f t="array" aca="1" ref="BA22" ca="1">_xludf.IFS(AZ22&gt;146, 1, AZ22&lt;136, 2, TRUE, 0)</f>
        <v>#NAME?</v>
      </c>
      <c r="BB22" s="4">
        <v>3.8</v>
      </c>
      <c r="BC22" s="4" t="e">
        <f t="array" aca="1" ref="BC22" ca="1">_xludf.IFS(BB22&gt;5.1, 1, BB22&lt;3.5, 2, TRUE, 0)</f>
        <v>#NAME?</v>
      </c>
      <c r="BD22" s="4">
        <v>6.8</v>
      </c>
      <c r="BE22" s="4" t="e">
        <f t="array" aca="1" ref="BE22" ca="1">_xludf.IFS(BD22&gt;8.7, 1, BD22&lt;6.6, 2, TRUE, 0)</f>
        <v>#NAME?</v>
      </c>
      <c r="BF22" s="4">
        <v>4.0999999999999996</v>
      </c>
      <c r="BG22" s="4" t="e">
        <f t="array" aca="1" ref="BG22" ca="1">_xludf.IFS(BF22&gt;5.2, 1, BF22&lt;3.5, 2, TRUE, 0)</f>
        <v>#NAME?</v>
      </c>
      <c r="BH22" s="4">
        <v>2.7</v>
      </c>
      <c r="BI22" s="4" t="e">
        <f t="array" aca="1" ref="BI22" ca="1">_xludf.IFS(BH22&gt;3.5, 1, BH22&lt;1.5, 2, TRUE, 0)</f>
        <v>#NAME?</v>
      </c>
      <c r="BJ22" s="4">
        <v>60</v>
      </c>
      <c r="BK22" s="4" t="e">
        <f t="array" aca="1" ref="BK22" ca="1">_xludf.IFS(BJ22&gt;129, 1, BJ22&lt;40, 2, TRUE, 0)</f>
        <v>#NAME?</v>
      </c>
      <c r="BL22" s="4">
        <v>64</v>
      </c>
      <c r="BM22" s="4" t="e">
        <f t="array" aca="1" ref="BM22" ca="1">_xludf.IFS(BL22&gt;158, 1, BL22&lt;37, 2, TRUE, 0)</f>
        <v>#NAME?</v>
      </c>
      <c r="BN22" s="4">
        <v>171</v>
      </c>
      <c r="BO22" s="4" t="e">
        <f t="array" aca="1" ref="BO22" ca="1">_xludf.IFS(BN22&gt;392, 1, BN22&lt;135, 2, TRUE, 0)</f>
        <v>#NAME?</v>
      </c>
      <c r="BP22" s="4">
        <v>235</v>
      </c>
      <c r="BQ22" s="4" t="e">
        <f t="array" aca="1" ref="BQ22" ca="1">_xludf.IFS(BP22&gt;400, 1, BP22&lt;250, 2, TRUE, 0)</f>
        <v>#NAME?</v>
      </c>
      <c r="BR22" s="4">
        <v>330</v>
      </c>
      <c r="BS22" s="4" t="e">
        <f t="array" aca="1" ref="BS22" ca="1">_xludf.IFS(BR22&gt;400, 1, BR22&lt;30, 2, TRUE, 0)</f>
        <v>#NAME?</v>
      </c>
      <c r="BT22" s="4" t="s">
        <v>17</v>
      </c>
      <c r="BV22" s="4" t="s">
        <v>17</v>
      </c>
      <c r="BW22" s="4" t="s">
        <v>17</v>
      </c>
      <c r="BX22" s="4">
        <v>0.5</v>
      </c>
    </row>
    <row r="23" spans="1:76" ht="15.75" customHeight="1">
      <c r="A23" s="4">
        <v>347741</v>
      </c>
      <c r="B23" s="4" t="s">
        <v>21</v>
      </c>
      <c r="C23" s="4">
        <v>63</v>
      </c>
      <c r="D23" s="4">
        <v>6.64</v>
      </c>
      <c r="E23" s="4" t="e">
        <f t="array" aca="1" ref="E23" ca="1">_xludf.IFS(D23&gt;10, 1, D23&lt;4, 2, TRUE, 0)</f>
        <v>#NAME?</v>
      </c>
      <c r="F23" s="4">
        <v>3.15</v>
      </c>
      <c r="G23" s="4" t="e">
        <f t="array" aca="1" ref="G23" ca="1">_xludf.IFS(F23&gt;6.2, 1, F23&lt;3.7, 2, TRUE, 0)</f>
        <v>#NAME?</v>
      </c>
      <c r="H23" s="4">
        <v>9.5</v>
      </c>
      <c r="I23" s="4" t="e">
        <f t="array" aca="1" ref="I23" ca="1">_xludf.IFS(H23&gt;18, 1, H23&lt;13, 2, TRUE, 0)</f>
        <v>#NAME?</v>
      </c>
      <c r="J23" s="4">
        <v>29.1</v>
      </c>
      <c r="K23" s="4" t="e">
        <f t="array" aca="1" ref="K23" ca="1">_xludf.IFS(J23&gt;55, 1, J23&lt;34, 2, TRUE, 0)</f>
        <v>#NAME?</v>
      </c>
      <c r="L23" s="4">
        <v>92.4</v>
      </c>
      <c r="M23" s="4" t="e">
        <f t="array" aca="1" ref="M23" ca="1">_xludf.IFS(L23&gt;100, 1, L23&lt;80, 2, TRUE, 0)</f>
        <v>#NAME?</v>
      </c>
      <c r="N23" s="4">
        <v>30.2</v>
      </c>
      <c r="O23" s="4" t="e">
        <f t="array" aca="1" ref="O23" ca="1">_xludf.IFS(N23&gt;32, 1, N23&lt;26, 2, TRUE, 0)</f>
        <v>#NAME?</v>
      </c>
      <c r="P23" s="4">
        <v>32.6</v>
      </c>
      <c r="Q23" s="4" t="e">
        <f t="array" aca="1" ref="Q23" ca="1">_xludf.IFS(P23&gt;37, 1, P23&lt;31, 2, TRUE, 0)</f>
        <v>#NAME?</v>
      </c>
      <c r="R23" s="4">
        <v>283</v>
      </c>
      <c r="S23" s="4" t="e">
        <f t="array" aca="1" ref="S23" ca="1">_xludf.IFS(R23&gt;400, 1, R23&lt;138, 2, TRUE, 0)</f>
        <v>#NAME?</v>
      </c>
      <c r="T23" s="4">
        <v>13.4</v>
      </c>
      <c r="U23" s="4" t="e">
        <f t="array" aca="1" ref="U23" ca="1">_xludf.IFS(T23&gt;15, 1, T23&lt;11, 2, TRUE, 0)</f>
        <v>#NAME?</v>
      </c>
      <c r="V23" s="4">
        <v>63.5</v>
      </c>
      <c r="W23" s="4" t="e">
        <f t="array" aca="1" ref="W23" ca="1">_xludf.IFS(V23&gt;78, 1, V23&lt;45, 2, TRUE, 0)</f>
        <v>#NAME?</v>
      </c>
      <c r="X23" s="4">
        <v>24.2</v>
      </c>
      <c r="Y23" s="4" t="e">
        <f t="array" aca="1" ref="Y23" ca="1">_xludf.IFS(X23&gt;45, 1, X23&lt;23, 2, TRUE, 0)</f>
        <v>#NAME?</v>
      </c>
      <c r="Z23" s="4">
        <v>5.9</v>
      </c>
      <c r="AA23" s="4" t="e">
        <f t="array" aca="1" ref="AA23" ca="1">_xludf.IFS(Z23&gt;10, 1, Z23&lt;2, 2, TRUE, 0)</f>
        <v>#NAME?</v>
      </c>
      <c r="AB23" s="4">
        <v>5</v>
      </c>
      <c r="AC23" s="4" t="e">
        <f t="array" aca="1" ref="AC23" ca="1">_xludf.IFS(AB23&gt;6, 1, AB23&lt;0, 2, TRUE, 0)</f>
        <v>#NAME?</v>
      </c>
      <c r="AD23" s="4">
        <v>1.4</v>
      </c>
      <c r="AE23" s="4" t="e">
        <f t="array" aca="1" ref="AE23" ca="1">_xludf.IFS(AD23&gt;2, 1, AD23&lt;0, 2, TRUE, 0)</f>
        <v>#NAME?</v>
      </c>
      <c r="AF23" s="4">
        <v>77</v>
      </c>
      <c r="AG23" s="4" t="e">
        <f t="array" aca="1" ref="AG23" ca="1">_xludf.IFS(AF23&gt;100, 1, AF23&lt;70, 2, TRUE, 0)</f>
        <v>#NAME?</v>
      </c>
      <c r="AH23" s="4">
        <v>77.2</v>
      </c>
      <c r="AI23" s="4" t="e">
        <f t="array" aca="1" ref="AI23" ca="1">_xludf.IFS(AH23&gt;20, 1, AH23&lt;8, 2, TRUE, 0)</f>
        <v>#NAME?</v>
      </c>
      <c r="AJ23" s="4">
        <v>10.9</v>
      </c>
      <c r="AK23" s="4" t="e">
        <f t="array" aca="1" ref="AK23" ca="1">_xludf.IFS(AJ23&gt;1.3, 1, AJ23&lt;0.7, 2, TRUE, 0)</f>
        <v>#NAME?</v>
      </c>
      <c r="AL23" s="4">
        <v>21</v>
      </c>
      <c r="AM23" s="4" t="e">
        <f t="array" aca="1" ref="AM23" ca="1">_xludf.IFS(AL23&gt;39, 1, AL23&lt;13, 2, TRUE, 0)</f>
        <v>#NAME?</v>
      </c>
      <c r="AN23" s="4">
        <v>16</v>
      </c>
      <c r="AO23" s="4" t="e">
        <f t="array" aca="1" ref="AO23" ca="1">_xludf.IFS(AN23&gt;52, 1, AN23&lt;7, 2, TRUE, 0)</f>
        <v>#NAME?</v>
      </c>
      <c r="AP23" s="4">
        <v>8.6</v>
      </c>
      <c r="AQ23" s="4" t="e">
        <f t="array" aca="1" ref="AQ23" ca="1">_xludf.IFS(AP23&gt;7.6, 1, AP23&lt;4.4, 2, TRUE, 0)</f>
        <v>#NAME?</v>
      </c>
      <c r="AR23" s="4">
        <v>203</v>
      </c>
      <c r="AS23" s="4" t="e">
        <f t="array" aca="1" ref="AS23" ca="1">_xludf.IFS(AR23&gt;200, 1, AR23&lt;0, 2, TRUE, 0)</f>
        <v>#NAME?</v>
      </c>
      <c r="AT23" s="4">
        <v>205</v>
      </c>
      <c r="AU23" s="4" t="e">
        <f t="array" aca="1" ref="AU23" ca="1">_xludf.IFS(AT23&gt;150, 1, AT23&lt;0, 2, TRUE, 0)</f>
        <v>#NAME?</v>
      </c>
      <c r="AV23" s="4">
        <v>8.6999999999999993</v>
      </c>
      <c r="AW23" s="4" t="e">
        <f t="array" aca="1" ref="AW23" ca="1">_xludf.IFS(AV23&gt;10.2, 1, AV23&lt;8.8, 2, TRUE, 0)</f>
        <v>#NAME?</v>
      </c>
      <c r="AX23" s="4">
        <v>3.2</v>
      </c>
      <c r="AY23" s="4" t="e">
        <f t="array" aca="1" ref="AY23" ca="1">_xludf.IFS(AX23&gt;5.1, 1, AX23&lt;2.4, 2, TRUE, 0)</f>
        <v>#NAME?</v>
      </c>
      <c r="AZ23" s="4">
        <v>141</v>
      </c>
      <c r="BA23" s="4" t="e">
        <f t="array" aca="1" ref="BA23" ca="1">_xludf.IFS(AZ23&gt;146, 1, AZ23&lt;136, 2, TRUE, 0)</f>
        <v>#NAME?</v>
      </c>
      <c r="BB23" s="4">
        <v>4.2</v>
      </c>
      <c r="BC23" s="4" t="e">
        <f t="array" aca="1" ref="BC23" ca="1">_xludf.IFS(BB23&gt;5.1, 1, BB23&lt;3.5, 2, TRUE, 0)</f>
        <v>#NAME?</v>
      </c>
      <c r="BD23" s="4">
        <v>6.3</v>
      </c>
      <c r="BE23" s="4" t="e">
        <f t="array" aca="1" ref="BE23" ca="1">_xludf.IFS(BD23&gt;8.7, 1, BD23&lt;6.6, 2, TRUE, 0)</f>
        <v>#NAME?</v>
      </c>
      <c r="BF23" s="4">
        <v>4.0999999999999996</v>
      </c>
      <c r="BG23" s="4" t="e">
        <f t="array" aca="1" ref="BG23" ca="1">_xludf.IFS(BF23&gt;5.2, 1, BF23&lt;3.5, 2, TRUE, 0)</f>
        <v>#NAME?</v>
      </c>
      <c r="BH23" s="4">
        <v>2.2000000000000002</v>
      </c>
      <c r="BI23" s="4" t="e">
        <f t="array" aca="1" ref="BI23" ca="1">_xludf.IFS(BH23&gt;3.5, 1, BH23&lt;1.5, 2, TRUE, 0)</f>
        <v>#NAME?</v>
      </c>
      <c r="BJ23" s="4">
        <v>24</v>
      </c>
      <c r="BK23" s="4" t="e">
        <f t="array" aca="1" ref="BK23" ca="1">_xludf.IFS(BJ23&gt;129, 1, BJ23&lt;40, 2, TRUE, 0)</f>
        <v>#NAME?</v>
      </c>
      <c r="BL23" s="4">
        <v>66</v>
      </c>
      <c r="BM23" s="4" t="e">
        <f t="array" aca="1" ref="BM23" ca="1">_xludf.IFS(BL23&gt;158, 1, BL23&lt;37, 2, TRUE, 0)</f>
        <v>#NAME?</v>
      </c>
      <c r="BN23" s="4">
        <v>315</v>
      </c>
      <c r="BO23" s="4" t="e">
        <f t="array" aca="1" ref="BO23" ca="1">_xludf.IFS(BN23&gt;392, 1, BN23&lt;135, 2, TRUE, 0)</f>
        <v>#NAME?</v>
      </c>
      <c r="BP23" s="4">
        <v>381</v>
      </c>
      <c r="BQ23" s="4" t="e">
        <f t="array" aca="1" ref="BQ23" ca="1">_xludf.IFS(BP23&gt;400, 1, BP23&lt;250, 2, TRUE, 0)</f>
        <v>#NAME?</v>
      </c>
      <c r="BR23" s="4">
        <v>403</v>
      </c>
      <c r="BS23" s="4" t="e">
        <f t="array" aca="1" ref="BS23" ca="1">_xludf.IFS(BR23&gt;400, 1, BR23&lt;30, 2, TRUE, 0)</f>
        <v>#NAME?</v>
      </c>
      <c r="BT23" s="4" t="s">
        <v>17</v>
      </c>
      <c r="BV23" s="4" t="s">
        <v>17</v>
      </c>
      <c r="BW23" s="4" t="s">
        <v>17</v>
      </c>
      <c r="BX23" s="4">
        <v>0.5</v>
      </c>
    </row>
    <row r="24" spans="1:76" ht="15.75" customHeight="1">
      <c r="A24" s="4" t="s">
        <v>87</v>
      </c>
    </row>
    <row r="25" spans="1:76" ht="15.75" customHeight="1">
      <c r="A25" s="4">
        <v>106332</v>
      </c>
      <c r="B25" s="4" t="s">
        <v>11</v>
      </c>
      <c r="C25" s="4">
        <v>83</v>
      </c>
      <c r="D25" s="4">
        <v>5.1100000000000003</v>
      </c>
      <c r="E25" s="4" t="e">
        <f t="array" aca="1" ref="E25" ca="1">_xludf.IFS(D25&gt;10, 1, D25&lt;4, 2, TRUE, 0)</f>
        <v>#NAME?</v>
      </c>
      <c r="F25" s="4">
        <v>2.66</v>
      </c>
      <c r="G25" s="4" t="e">
        <f t="array" aca="1" ref="G25" ca="1">_xludf.IFS(F25&gt;6.2, 1, F25&lt;3.7, 2, TRUE, 0)</f>
        <v>#NAME?</v>
      </c>
      <c r="H25" s="4">
        <v>9.1</v>
      </c>
      <c r="I25" s="4" t="e">
        <f t="array" aca="1" ref="I25" ca="1">_xludf.IFS(H25&gt;18, 1, H25&lt;13, 2, TRUE, 0)</f>
        <v>#NAME?</v>
      </c>
      <c r="J25" s="4">
        <v>27.1</v>
      </c>
      <c r="K25" s="4" t="e">
        <f t="array" aca="1" ref="K25" ca="1">_xludf.IFS(J25&gt;55, 1, J25&lt;34, 2, TRUE, 0)</f>
        <v>#NAME?</v>
      </c>
      <c r="L25" s="4">
        <v>101.9</v>
      </c>
      <c r="M25" s="4" t="e">
        <f t="array" aca="1" ref="M25" ca="1">_xludf.IFS(L25&gt;100, 1, L25&lt;80, 2, TRUE, 0)</f>
        <v>#NAME?</v>
      </c>
      <c r="N25" s="4">
        <v>34.200000000000003</v>
      </c>
      <c r="O25" s="4" t="e">
        <f t="array" aca="1" ref="O25" ca="1">_xludf.IFS(N25&gt;32, 1, N25&lt;26, 2, TRUE, 0)</f>
        <v>#NAME?</v>
      </c>
      <c r="P25" s="4">
        <v>33.6</v>
      </c>
      <c r="Q25" s="4" t="e">
        <f t="array" aca="1" ref="Q25" ca="1">_xludf.IFS(P25&gt;37, 1, P25&lt;31, 2, TRUE, 0)</f>
        <v>#NAME?</v>
      </c>
      <c r="R25" s="4">
        <v>163</v>
      </c>
      <c r="S25" s="4" t="e">
        <f t="array" aca="1" ref="S25" ca="1">_xludf.IFS(R25&gt;400, 1, R25&lt;138, 2, TRUE, 0)</f>
        <v>#NAME?</v>
      </c>
      <c r="T25" s="4">
        <v>13.8</v>
      </c>
      <c r="U25" s="4" t="e">
        <f t="array" aca="1" ref="U25" ca="1">_xludf.IFS(T25&gt;15, 1, T25&lt;11, 2, TRUE, 0)</f>
        <v>#NAME?</v>
      </c>
      <c r="V25" s="4">
        <v>73.5</v>
      </c>
      <c r="W25" s="4" t="e">
        <f t="array" aca="1" ref="W25" ca="1">_xludf.IFS(V25&gt;78, 1, V25&lt;45, 2, TRUE, 0)</f>
        <v>#NAME?</v>
      </c>
      <c r="X25" s="4">
        <v>15.9</v>
      </c>
      <c r="Y25" s="4" t="e">
        <f t="array" aca="1" ref="Y25" ca="1">_xludf.IFS(X25&gt;45, 1, X25&lt;23, 2, TRUE, 0)</f>
        <v>#NAME?</v>
      </c>
      <c r="Z25" s="4">
        <v>6.5</v>
      </c>
      <c r="AA25" s="4" t="e">
        <f t="array" aca="1" ref="AA25" ca="1">_xludf.IFS(Z25&gt;10, 1, Z25&lt;2, 2, TRUE, 0)</f>
        <v>#NAME?</v>
      </c>
      <c r="AB25" s="4">
        <v>3.7</v>
      </c>
      <c r="AC25" s="4" t="e">
        <f t="array" aca="1" ref="AC25" ca="1">_xludf.IFS(AB25&gt;6, 1, AB25&lt;0, 2, TRUE, 0)</f>
        <v>#NAME?</v>
      </c>
      <c r="AD25" s="4">
        <v>0.4</v>
      </c>
      <c r="AE25" s="4" t="e">
        <f t="array" aca="1" ref="AE25" ca="1">_xludf.IFS(AD25&gt;2, 1, AD25&lt;0, 2, TRUE, 0)</f>
        <v>#NAME?</v>
      </c>
      <c r="AF25" s="4">
        <v>176</v>
      </c>
      <c r="AG25" s="4" t="e">
        <f t="array" aca="1" ref="AG25" ca="1">_xludf.IFS(AF25&gt;100, 1, AF25&lt;70, 2, TRUE, 0)</f>
        <v>#NAME?</v>
      </c>
      <c r="AH25" s="4">
        <v>74.400000000000006</v>
      </c>
      <c r="AI25" s="4" t="e">
        <f t="array" aca="1" ref="AI25" ca="1">_xludf.IFS(AH25&gt;20, 1, AH25&lt;8, 2, TRUE, 0)</f>
        <v>#NAME?</v>
      </c>
      <c r="AJ25" s="4">
        <v>9.1</v>
      </c>
      <c r="AK25" s="4" t="e">
        <f t="array" aca="1" ref="AK25" ca="1">_xludf.IFS(AJ25&gt;1.3, 1, AJ25&lt;0.7, 2, TRUE, 0)</f>
        <v>#NAME?</v>
      </c>
      <c r="AL25" s="4">
        <v>13</v>
      </c>
      <c r="AM25" s="4" t="e">
        <f t="array" aca="1" ref="AM25" ca="1">_xludf.IFS(AL25&gt;39, 1, AL25&lt;13, 2, TRUE, 0)</f>
        <v>#NAME?</v>
      </c>
      <c r="AN25" s="4">
        <v>13</v>
      </c>
      <c r="AO25" s="4" t="e">
        <f t="array" aca="1" ref="AO25" ca="1">_xludf.IFS(AN25&gt;52, 1, AN25&lt;7, 2, TRUE, 0)</f>
        <v>#NAME?</v>
      </c>
      <c r="AP25" s="4" t="s">
        <v>17</v>
      </c>
      <c r="AR25" s="4" t="s">
        <v>17</v>
      </c>
      <c r="AT25" s="4" t="s">
        <v>17</v>
      </c>
      <c r="AV25" s="4">
        <v>8.8000000000000007</v>
      </c>
      <c r="AW25" s="4" t="e">
        <f t="array" aca="1" ref="AW25" ca="1">_xludf.IFS(AV25&gt;10.2, 1, AV25&lt;8.8, 2, TRUE, 0)</f>
        <v>#NAME?</v>
      </c>
      <c r="AX25" s="4">
        <v>6.3</v>
      </c>
      <c r="AY25" s="4" t="e">
        <f t="array" aca="1" ref="AY25" ca="1">_xludf.IFS(AX25&gt;5.1, 1, AX25&lt;2.4, 2, TRUE, 0)</f>
        <v>#NAME?</v>
      </c>
      <c r="AZ25" s="4">
        <v>138</v>
      </c>
      <c r="BA25" s="4" t="e">
        <f t="array" aca="1" ref="BA25" ca="1">_xludf.IFS(AZ25&gt;146, 1, AZ25&lt;136, 2, TRUE, 0)</f>
        <v>#NAME?</v>
      </c>
      <c r="BB25" s="4">
        <v>4.9000000000000004</v>
      </c>
      <c r="BC25" s="4" t="e">
        <f t="array" aca="1" ref="BC25" ca="1">_xludf.IFS(BB25&gt;5.1, 1, BB25&lt;3.5, 2, TRUE, 0)</f>
        <v>#NAME?</v>
      </c>
      <c r="BD25" s="4">
        <v>6</v>
      </c>
      <c r="BE25" s="4" t="e">
        <f t="array" aca="1" ref="BE25" ca="1">_xludf.IFS(BD25&gt;8.7, 1, BD25&lt;6.6, 2, TRUE, 0)</f>
        <v>#NAME?</v>
      </c>
      <c r="BF25" s="4">
        <v>3.8</v>
      </c>
      <c r="BG25" s="4" t="e">
        <f t="array" aca="1" ref="BG25" ca="1">_xludf.IFS(BF25&gt;5.2, 1, BF25&lt;3.5, 2, TRUE, 0)</f>
        <v>#NAME?</v>
      </c>
      <c r="BH25" s="4">
        <v>2.2000000000000002</v>
      </c>
      <c r="BI25" s="4" t="e">
        <f t="array" aca="1" ref="BI25" ca="1">_xludf.IFS(BH25&gt;3.5, 1, BH25&lt;1.5, 2, TRUE, 0)</f>
        <v>#NAME?</v>
      </c>
      <c r="BJ25" s="4">
        <v>72</v>
      </c>
      <c r="BK25" s="4" t="e">
        <f t="array" aca="1" ref="BK25" ca="1">_xludf.IFS(BJ25&gt;129, 1, BJ25&lt;40, 2, TRUE, 0)</f>
        <v>#NAME?</v>
      </c>
      <c r="BL25" s="4" t="s">
        <v>17</v>
      </c>
      <c r="BN25" s="4" t="s">
        <v>17</v>
      </c>
      <c r="BP25" s="4" t="s">
        <v>17</v>
      </c>
      <c r="BR25" s="4" t="s">
        <v>17</v>
      </c>
      <c r="BT25" s="4" t="s">
        <v>17</v>
      </c>
      <c r="BV25" s="4" t="s">
        <v>17</v>
      </c>
      <c r="BW25" s="4" t="s">
        <v>17</v>
      </c>
      <c r="BX25" s="4">
        <v>0.7</v>
      </c>
    </row>
    <row r="26" spans="1:76" ht="15.75" customHeight="1">
      <c r="A26" s="4">
        <v>106355</v>
      </c>
      <c r="B26" s="4" t="s">
        <v>21</v>
      </c>
      <c r="C26" s="4">
        <v>59</v>
      </c>
      <c r="D26" s="4">
        <v>6.35</v>
      </c>
      <c r="E26" s="4" t="e">
        <f t="array" aca="1" ref="E26" ca="1">_xludf.IFS(D26&gt;10, 1, D26&lt;4, 2, TRUE, 0)</f>
        <v>#NAME?</v>
      </c>
      <c r="F26" s="4">
        <v>3.57</v>
      </c>
      <c r="G26" s="4" t="e">
        <f t="array" aca="1" ref="G26" ca="1">_xludf.IFS(F26&gt;6.2, 1, F26&lt;3.7, 2, TRUE, 0)</f>
        <v>#NAME?</v>
      </c>
      <c r="H26" s="4">
        <v>11.2</v>
      </c>
      <c r="I26" s="4" t="e">
        <f t="array" aca="1" ref="I26" ca="1">_xludf.IFS(H26&gt;18, 1, H26&lt;13, 2, TRUE, 0)</f>
        <v>#NAME?</v>
      </c>
      <c r="J26" s="4">
        <v>34.1</v>
      </c>
      <c r="K26" s="4" t="e">
        <f t="array" aca="1" ref="K26" ca="1">_xludf.IFS(J26&gt;55, 1, J26&lt;34, 2, TRUE, 0)</f>
        <v>#NAME?</v>
      </c>
      <c r="L26" s="4">
        <v>95.5</v>
      </c>
      <c r="M26" s="4" t="e">
        <f t="array" aca="1" ref="M26" ca="1">_xludf.IFS(L26&gt;100, 1, L26&lt;80, 2, TRUE, 0)</f>
        <v>#NAME?</v>
      </c>
      <c r="N26" s="4">
        <v>31.4</v>
      </c>
      <c r="O26" s="4" t="e">
        <f t="array" aca="1" ref="O26" ca="1">_xludf.IFS(N26&gt;32, 1, N26&lt;26, 2, TRUE, 0)</f>
        <v>#NAME?</v>
      </c>
      <c r="P26" s="4">
        <v>32.799999999999997</v>
      </c>
      <c r="Q26" s="4" t="e">
        <f t="array" aca="1" ref="Q26" ca="1">_xludf.IFS(P26&gt;37, 1, P26&lt;31, 2, TRUE, 0)</f>
        <v>#NAME?</v>
      </c>
      <c r="R26" s="4">
        <v>177</v>
      </c>
      <c r="S26" s="4" t="e">
        <f t="array" aca="1" ref="S26" ca="1">_xludf.IFS(R26&gt;400, 1, R26&lt;138, 2, TRUE, 0)</f>
        <v>#NAME?</v>
      </c>
      <c r="T26" s="4">
        <v>14.5</v>
      </c>
      <c r="U26" s="4" t="e">
        <f t="array" aca="1" ref="U26" ca="1">_xludf.IFS(T26&gt;15, 1, T26&lt;11, 2, TRUE, 0)</f>
        <v>#NAME?</v>
      </c>
      <c r="V26" s="4">
        <v>69.599999999999994</v>
      </c>
      <c r="W26" s="4" t="e">
        <f t="array" aca="1" ref="W26" ca="1">_xludf.IFS(V26&gt;78, 1, V26&lt;45, 2, TRUE, 0)</f>
        <v>#NAME?</v>
      </c>
      <c r="X26" s="4">
        <v>21.6</v>
      </c>
      <c r="Y26" s="4" t="e">
        <f t="array" aca="1" ref="Y26" ca="1">_xludf.IFS(X26&gt;45, 1, X26&lt;23, 2, TRUE, 0)</f>
        <v>#NAME?</v>
      </c>
      <c r="Z26" s="4">
        <v>5.8</v>
      </c>
      <c r="AA26" s="4" t="e">
        <f t="array" aca="1" ref="AA26" ca="1">_xludf.IFS(Z26&gt;10, 1, Z26&lt;2, 2, TRUE, 0)</f>
        <v>#NAME?</v>
      </c>
      <c r="AB26" s="4">
        <v>2.4</v>
      </c>
      <c r="AC26" s="4" t="e">
        <f t="array" aca="1" ref="AC26" ca="1">_xludf.IFS(AB26&gt;6, 1, AB26&lt;0, 2, TRUE, 0)</f>
        <v>#NAME?</v>
      </c>
      <c r="AD26" s="4">
        <v>0.6</v>
      </c>
      <c r="AE26" s="4" t="e">
        <f t="array" aca="1" ref="AE26" ca="1">_xludf.IFS(AD26&gt;2, 1, AD26&lt;0, 2, TRUE, 0)</f>
        <v>#NAME?</v>
      </c>
      <c r="AF26" s="4">
        <v>93</v>
      </c>
      <c r="AG26" s="4" t="e">
        <f t="array" aca="1" ref="AG26" ca="1">_xludf.IFS(AF26&gt;100, 1, AF26&lt;70, 2, TRUE, 0)</f>
        <v>#NAME?</v>
      </c>
      <c r="AH26" s="4">
        <v>39.299999999999997</v>
      </c>
      <c r="AI26" s="4" t="e">
        <f t="array" aca="1" ref="AI26" ca="1">_xludf.IFS(AH26&gt;20, 1, AH26&lt;8, 2, TRUE, 0)</f>
        <v>#NAME?</v>
      </c>
      <c r="AJ26" s="4">
        <v>7.7</v>
      </c>
      <c r="AK26" s="4" t="e">
        <f t="array" aca="1" ref="AK26" ca="1">_xludf.IFS(AJ26&gt;1.3, 1, AJ26&lt;0.7, 2, TRUE, 0)</f>
        <v>#NAME?</v>
      </c>
      <c r="AL26" s="4">
        <v>19</v>
      </c>
      <c r="AM26" s="4" t="e">
        <f t="array" aca="1" ref="AM26" ca="1">_xludf.IFS(AL26&gt;39, 1, AL26&lt;13, 2, TRUE, 0)</f>
        <v>#NAME?</v>
      </c>
      <c r="AN26" s="4">
        <v>6</v>
      </c>
      <c r="AO26" s="4" t="e">
        <f t="array" aca="1" ref="AO26" ca="1">_xludf.IFS(AN26&gt;52, 1, AN26&lt;7, 2, TRUE, 0)</f>
        <v>#NAME?</v>
      </c>
      <c r="AP26" s="4" t="s">
        <v>17</v>
      </c>
      <c r="AR26" s="4" t="s">
        <v>17</v>
      </c>
      <c r="AT26" s="4" t="s">
        <v>17</v>
      </c>
      <c r="AV26" s="4">
        <v>10.7</v>
      </c>
      <c r="AW26" s="4" t="e">
        <f t="array" aca="1" ref="AW26" ca="1">_xludf.IFS(AV26&gt;10.2, 1, AV26&lt;8.8, 2, TRUE, 0)</f>
        <v>#NAME?</v>
      </c>
      <c r="AX26" s="4">
        <v>3.1</v>
      </c>
      <c r="AY26" s="4" t="e">
        <f t="array" aca="1" ref="AY26" ca="1">_xludf.IFS(AX26&gt;5.1, 1, AX26&lt;2.4, 2, TRUE, 0)</f>
        <v>#NAME?</v>
      </c>
      <c r="AZ26" s="4">
        <v>136</v>
      </c>
      <c r="BA26" s="4" t="e">
        <f t="array" aca="1" ref="BA26" ca="1">_xludf.IFS(AZ26&gt;146, 1, AZ26&lt;136, 2, TRUE, 0)</f>
        <v>#NAME?</v>
      </c>
      <c r="BB26" s="4">
        <v>4.0999999999999996</v>
      </c>
      <c r="BC26" s="4" t="e">
        <f t="array" aca="1" ref="BC26" ca="1">_xludf.IFS(BB26&gt;5.1, 1, BB26&lt;3.5, 2, TRUE, 0)</f>
        <v>#NAME?</v>
      </c>
      <c r="BD26" s="4">
        <v>6.7</v>
      </c>
      <c r="BE26" s="4" t="e">
        <f t="array" aca="1" ref="BE26" ca="1">_xludf.IFS(BD26&gt;8.7, 1, BD26&lt;6.6, 2, TRUE, 0)</f>
        <v>#NAME?</v>
      </c>
      <c r="BF26" s="4">
        <v>4</v>
      </c>
      <c r="BG26" s="4" t="e">
        <f t="array" aca="1" ref="BG26" ca="1">_xludf.IFS(BF26&gt;5.2, 1, BF26&lt;3.5, 2, TRUE, 0)</f>
        <v>#NAME?</v>
      </c>
      <c r="BH26" s="4">
        <v>2.7</v>
      </c>
      <c r="BI26" s="4" t="e">
        <f t="array" aca="1" ref="BI26" ca="1">_xludf.IFS(BH26&gt;3.5, 1, BH26&lt;1.5, 2, TRUE, 0)</f>
        <v>#NAME?</v>
      </c>
      <c r="BJ26" s="4">
        <v>90</v>
      </c>
      <c r="BK26" s="4" t="e">
        <f t="array" aca="1" ref="BK26" ca="1">_xludf.IFS(BJ26&gt;129, 1, BJ26&lt;40, 2, TRUE, 0)</f>
        <v>#NAME?</v>
      </c>
      <c r="BL26" s="4" t="s">
        <v>17</v>
      </c>
      <c r="BN26" s="4" t="s">
        <v>17</v>
      </c>
      <c r="BP26" s="4" t="s">
        <v>17</v>
      </c>
      <c r="BR26" s="4" t="s">
        <v>17</v>
      </c>
      <c r="BT26" s="4" t="s">
        <v>17</v>
      </c>
      <c r="BV26" s="4" t="s">
        <v>17</v>
      </c>
      <c r="BW26" s="4" t="s">
        <v>17</v>
      </c>
      <c r="BX26" s="4">
        <v>0.6</v>
      </c>
    </row>
    <row r="27" spans="1:76" ht="15.75" customHeight="1">
      <c r="A27" s="4">
        <v>161436</v>
      </c>
      <c r="B27" s="4" t="s">
        <v>11</v>
      </c>
      <c r="C27" s="4">
        <v>63</v>
      </c>
      <c r="D27" s="4">
        <v>6.32</v>
      </c>
      <c r="E27" s="4" t="e">
        <f t="array" aca="1" ref="E27" ca="1">_xludf.IFS(D27&gt;10, 1, D27&lt;4, 2, TRUE, 0)</f>
        <v>#NAME?</v>
      </c>
      <c r="F27" s="4">
        <v>3.93</v>
      </c>
      <c r="G27" s="4" t="e">
        <f t="array" aca="1" ref="G27" ca="1">_xludf.IFS(F27&gt;6.2, 1, F27&lt;3.7, 2, TRUE, 0)</f>
        <v>#NAME?</v>
      </c>
      <c r="H27" s="4">
        <v>10.9</v>
      </c>
      <c r="I27" s="4" t="e">
        <f t="array" aca="1" ref="I27" ca="1">_xludf.IFS(H27&gt;18, 1, H27&lt;13, 2, TRUE, 0)</f>
        <v>#NAME?</v>
      </c>
      <c r="J27" s="4">
        <v>30.5</v>
      </c>
      <c r="K27" s="4" t="e">
        <f t="array" aca="1" ref="K27" ca="1">_xludf.IFS(J27&gt;55, 1, J27&lt;34, 2, TRUE, 0)</f>
        <v>#NAME?</v>
      </c>
      <c r="L27" s="4">
        <v>77.599999999999994</v>
      </c>
      <c r="M27" s="4" t="e">
        <f t="array" aca="1" ref="M27" ca="1">_xludf.IFS(L27&gt;100, 1, L27&lt;80, 2, TRUE, 0)</f>
        <v>#NAME?</v>
      </c>
      <c r="N27" s="4">
        <v>27.7</v>
      </c>
      <c r="O27" s="4" t="e">
        <f t="array" aca="1" ref="O27" ca="1">_xludf.IFS(N27&gt;32, 1, N27&lt;26, 2, TRUE, 0)</f>
        <v>#NAME?</v>
      </c>
      <c r="P27" s="4">
        <v>35.700000000000003</v>
      </c>
      <c r="Q27" s="4" t="e">
        <f t="array" aca="1" ref="Q27" ca="1">_xludf.IFS(P27&gt;37, 1, P27&lt;31, 2, TRUE, 0)</f>
        <v>#NAME?</v>
      </c>
      <c r="R27" s="4">
        <v>117</v>
      </c>
      <c r="S27" s="4" t="e">
        <f t="array" aca="1" ref="S27" ca="1">_xludf.IFS(R27&gt;400, 1, R27&lt;138, 2, TRUE, 0)</f>
        <v>#NAME?</v>
      </c>
      <c r="T27" s="4">
        <v>12.4</v>
      </c>
      <c r="U27" s="4" t="e">
        <f t="array" aca="1" ref="U27" ca="1">_xludf.IFS(T27&gt;15, 1, T27&lt;11, 2, TRUE, 0)</f>
        <v>#NAME?</v>
      </c>
      <c r="V27" s="4">
        <v>62.2</v>
      </c>
      <c r="W27" s="4" t="e">
        <f t="array" aca="1" ref="W27" ca="1">_xludf.IFS(V27&gt;78, 1, V27&lt;45, 2, TRUE, 0)</f>
        <v>#NAME?</v>
      </c>
      <c r="X27" s="4">
        <v>20.6</v>
      </c>
      <c r="Y27" s="4" t="e">
        <f t="array" aca="1" ref="Y27" ca="1">_xludf.IFS(X27&gt;45, 1, X27&lt;23, 2, TRUE, 0)</f>
        <v>#NAME?</v>
      </c>
      <c r="Z27" s="4">
        <v>9.6999999999999993</v>
      </c>
      <c r="AA27" s="4" t="e">
        <f t="array" aca="1" ref="AA27" ca="1">_xludf.IFS(Z27&gt;10, 1, Z27&lt;2, 2, TRUE, 0)</f>
        <v>#NAME?</v>
      </c>
      <c r="AB27" s="4">
        <v>7</v>
      </c>
      <c r="AC27" s="4" t="e">
        <f t="array" aca="1" ref="AC27" ca="1">_xludf.IFS(AB27&gt;6, 1, AB27&lt;0, 2, TRUE, 0)</f>
        <v>#NAME?</v>
      </c>
      <c r="AD27" s="4">
        <v>0.5</v>
      </c>
      <c r="AE27" s="4" t="e">
        <f t="array" aca="1" ref="AE27" ca="1">_xludf.IFS(AD27&gt;2, 1, AD27&lt;0, 2, TRUE, 0)</f>
        <v>#NAME?</v>
      </c>
      <c r="AF27" s="4">
        <v>100</v>
      </c>
      <c r="AG27" s="4" t="e">
        <f t="array" aca="1" ref="AG27" ca="1">_xludf.IFS(AF27&gt;100, 1, AF27&lt;70, 2, TRUE, 0)</f>
        <v>#NAME?</v>
      </c>
      <c r="AH27" s="4">
        <v>59.4</v>
      </c>
      <c r="AI27" s="4" t="e">
        <f t="array" aca="1" ref="AI27" ca="1">_xludf.IFS(AH27&gt;20, 1, AH27&lt;8, 2, TRUE, 0)</f>
        <v>#NAME?</v>
      </c>
      <c r="AJ27" s="4">
        <v>8.5</v>
      </c>
      <c r="AK27" s="4" t="e">
        <f t="array" aca="1" ref="AK27" ca="1">_xludf.IFS(AJ27&gt;1.3, 1, AJ27&lt;0.7, 2, TRUE, 0)</f>
        <v>#NAME?</v>
      </c>
      <c r="AL27" s="4">
        <v>14</v>
      </c>
      <c r="AM27" s="4" t="e">
        <f t="array" aca="1" ref="AM27" ca="1">_xludf.IFS(AL27&gt;39, 1, AL27&lt;13, 2, TRUE, 0)</f>
        <v>#NAME?</v>
      </c>
      <c r="AN27" s="4">
        <v>10</v>
      </c>
      <c r="AO27" s="4" t="e">
        <f t="array" aca="1" ref="AO27" ca="1">_xludf.IFS(AN27&gt;52, 1, AN27&lt;7, 2, TRUE, 0)</f>
        <v>#NAME?</v>
      </c>
      <c r="AP27" s="4" t="s">
        <v>17</v>
      </c>
      <c r="AR27" s="4" t="s">
        <v>17</v>
      </c>
      <c r="AT27" s="4" t="s">
        <v>17</v>
      </c>
      <c r="AV27" s="4">
        <v>8.8000000000000007</v>
      </c>
      <c r="AW27" s="4" t="e">
        <f t="array" aca="1" ref="AW27" ca="1">_xludf.IFS(AV27&gt;10.2, 1, AV27&lt;8.8, 2, TRUE, 0)</f>
        <v>#NAME?</v>
      </c>
      <c r="AX27" s="4">
        <v>5.4</v>
      </c>
      <c r="AY27" s="4" t="e">
        <f t="array" aca="1" ref="AY27" ca="1">_xludf.IFS(AX27&gt;5.1, 1, AX27&lt;2.4, 2, TRUE, 0)</f>
        <v>#NAME?</v>
      </c>
      <c r="AZ27" s="4">
        <v>139</v>
      </c>
      <c r="BA27" s="4" t="e">
        <f t="array" aca="1" ref="BA27" ca="1">_xludf.IFS(AZ27&gt;146, 1, AZ27&lt;136, 2, TRUE, 0)</f>
        <v>#NAME?</v>
      </c>
      <c r="BB27" s="4">
        <v>4.2</v>
      </c>
      <c r="BC27" s="4" t="e">
        <f t="array" aca="1" ref="BC27" ca="1">_xludf.IFS(BB27&gt;5.1, 1, BB27&lt;3.5, 2, TRUE, 0)</f>
        <v>#NAME?</v>
      </c>
      <c r="BD27" s="4">
        <v>6.7</v>
      </c>
      <c r="BE27" s="4" t="e">
        <f t="array" aca="1" ref="BE27" ca="1">_xludf.IFS(BD27&gt;8.7, 1, BD27&lt;6.6, 2, TRUE, 0)</f>
        <v>#NAME?</v>
      </c>
      <c r="BF27" s="4">
        <v>4.2</v>
      </c>
      <c r="BG27" s="4" t="e">
        <f t="array" aca="1" ref="BG27" ca="1">_xludf.IFS(BF27&gt;5.2, 1, BF27&lt;3.5, 2, TRUE, 0)</f>
        <v>#NAME?</v>
      </c>
      <c r="BH27" s="4">
        <v>2.5</v>
      </c>
      <c r="BI27" s="4" t="e">
        <f t="array" aca="1" ref="BI27" ca="1">_xludf.IFS(BH27&gt;3.5, 1, BH27&lt;1.5, 2, TRUE, 0)</f>
        <v>#NAME?</v>
      </c>
      <c r="BJ27" s="4">
        <v>53</v>
      </c>
      <c r="BK27" s="4" t="e">
        <f t="array" aca="1" ref="BK27" ca="1">_xludf.IFS(BJ27&gt;129, 1, BJ27&lt;40, 2, TRUE, 0)</f>
        <v>#NAME?</v>
      </c>
      <c r="BL27" s="4" t="s">
        <v>17</v>
      </c>
      <c r="BN27" s="4" t="s">
        <v>17</v>
      </c>
      <c r="BP27" s="4" t="s">
        <v>17</v>
      </c>
      <c r="BR27" s="4" t="s">
        <v>17</v>
      </c>
      <c r="BT27" s="4" t="s">
        <v>17</v>
      </c>
      <c r="BV27" s="4" t="s">
        <v>17</v>
      </c>
      <c r="BW27" s="4" t="s">
        <v>17</v>
      </c>
      <c r="BX27" s="4" t="s">
        <v>17</v>
      </c>
    </row>
    <row r="28" spans="1:76" ht="15.75" customHeight="1">
      <c r="A28" s="4">
        <v>165551</v>
      </c>
      <c r="B28" s="4" t="s">
        <v>21</v>
      </c>
      <c r="C28" s="4">
        <v>72</v>
      </c>
      <c r="D28" s="4">
        <v>8.6199999999999992</v>
      </c>
      <c r="E28" s="4" t="e">
        <f t="array" aca="1" ref="E28" ca="1">_xludf.IFS(D28&gt;10, 1, D28&lt;4, 2, TRUE, 0)</f>
        <v>#NAME?</v>
      </c>
      <c r="F28" s="4">
        <v>4.1900000000000004</v>
      </c>
      <c r="G28" s="4" t="e">
        <f t="array" aca="1" ref="G28" ca="1">_xludf.IFS(F28&gt;6.2, 1, F28&lt;3.7, 2, TRUE, 0)</f>
        <v>#NAME?</v>
      </c>
      <c r="H28" s="4">
        <v>12.2</v>
      </c>
      <c r="I28" s="4" t="e">
        <f t="array" aca="1" ref="I28" ca="1">_xludf.IFS(H28&gt;18, 1, H28&lt;13, 2, TRUE, 0)</f>
        <v>#NAME?</v>
      </c>
      <c r="J28" s="4">
        <v>36.200000000000003</v>
      </c>
      <c r="K28" s="4" t="e">
        <f t="array" aca="1" ref="K28" ca="1">_xludf.IFS(J28&gt;55, 1, J28&lt;34, 2, TRUE, 0)</f>
        <v>#NAME?</v>
      </c>
      <c r="L28" s="4">
        <v>86.4</v>
      </c>
      <c r="M28" s="4" t="e">
        <f t="array" aca="1" ref="M28" ca="1">_xludf.IFS(L28&gt;100, 1, L28&lt;80, 2, TRUE, 0)</f>
        <v>#NAME?</v>
      </c>
      <c r="N28" s="4">
        <v>29.1</v>
      </c>
      <c r="O28" s="4" t="e">
        <f t="array" aca="1" ref="O28" ca="1">_xludf.IFS(N28&gt;32, 1, N28&lt;26, 2, TRUE, 0)</f>
        <v>#NAME?</v>
      </c>
      <c r="P28" s="4">
        <v>33.700000000000003</v>
      </c>
      <c r="Q28" s="4" t="e">
        <f t="array" aca="1" ref="Q28" ca="1">_xludf.IFS(P28&gt;37, 1, P28&lt;31, 2, TRUE, 0)</f>
        <v>#NAME?</v>
      </c>
      <c r="R28" s="4">
        <v>143</v>
      </c>
      <c r="S28" s="4" t="e">
        <f t="array" aca="1" ref="S28" ca="1">_xludf.IFS(R28&gt;400, 1, R28&lt;138, 2, TRUE, 0)</f>
        <v>#NAME?</v>
      </c>
      <c r="T28" s="4">
        <v>14.3</v>
      </c>
      <c r="U28" s="4" t="e">
        <f t="array" aca="1" ref="U28" ca="1">_xludf.IFS(T28&gt;15, 1, T28&lt;11, 2, TRUE, 0)</f>
        <v>#NAME?</v>
      </c>
      <c r="V28" s="4">
        <v>71.8</v>
      </c>
      <c r="W28" s="4" t="e">
        <f t="array" aca="1" ref="W28" ca="1">_xludf.IFS(V28&gt;78, 1, V28&lt;45, 2, TRUE, 0)</f>
        <v>#NAME?</v>
      </c>
      <c r="X28" s="4">
        <v>16.600000000000001</v>
      </c>
      <c r="Y28" s="4" t="e">
        <f t="array" aca="1" ref="Y28" ca="1">_xludf.IFS(X28&gt;45, 1, X28&lt;23, 2, TRUE, 0)</f>
        <v>#NAME?</v>
      </c>
      <c r="Z28" s="4">
        <v>7.5</v>
      </c>
      <c r="AA28" s="4" t="e">
        <f t="array" aca="1" ref="AA28" ca="1">_xludf.IFS(Z28&gt;10, 1, Z28&lt;2, 2, TRUE, 0)</f>
        <v>#NAME?</v>
      </c>
      <c r="AB28" s="4">
        <v>3.6</v>
      </c>
      <c r="AC28" s="4" t="e">
        <f t="array" aca="1" ref="AC28" ca="1">_xludf.IFS(AB28&gt;6, 1, AB28&lt;0, 2, TRUE, 0)</f>
        <v>#NAME?</v>
      </c>
      <c r="AD28" s="4">
        <v>0.5</v>
      </c>
      <c r="AE28" s="4" t="e">
        <f t="array" aca="1" ref="AE28" ca="1">_xludf.IFS(AD28&gt;2, 1, AD28&lt;0, 2, TRUE, 0)</f>
        <v>#NAME?</v>
      </c>
      <c r="AF28" s="4">
        <v>131</v>
      </c>
      <c r="AG28" s="4" t="e">
        <f t="array" aca="1" ref="AG28" ca="1">_xludf.IFS(AF28&gt;100, 1, AF28&lt;70, 2, TRUE, 0)</f>
        <v>#NAME?</v>
      </c>
      <c r="AH28" s="4">
        <v>78.2</v>
      </c>
      <c r="AI28" s="4" t="e">
        <f t="array" aca="1" ref="AI28" ca="1">_xludf.IFS(AH28&gt;20, 1, AH28&lt;8, 2, TRUE, 0)</f>
        <v>#NAME?</v>
      </c>
      <c r="AJ28" s="4">
        <v>10.1</v>
      </c>
      <c r="AK28" s="4" t="e">
        <f t="array" aca="1" ref="AK28" ca="1">_xludf.IFS(AJ28&gt;1.3, 1, AJ28&lt;0.7, 2, TRUE, 0)</f>
        <v>#NAME?</v>
      </c>
      <c r="AL28" s="4">
        <v>15</v>
      </c>
      <c r="AM28" s="4" t="e">
        <f t="array" aca="1" ref="AM28" ca="1">_xludf.IFS(AL28&gt;39, 1, AL28&lt;13, 2, TRUE, 0)</f>
        <v>#NAME?</v>
      </c>
      <c r="AN28" s="4">
        <v>12</v>
      </c>
      <c r="AO28" s="4" t="e">
        <f t="array" aca="1" ref="AO28" ca="1">_xludf.IFS(AN28&gt;52, 1, AN28&lt;7, 2, TRUE, 0)</f>
        <v>#NAME?</v>
      </c>
      <c r="AP28" s="4" t="s">
        <v>17</v>
      </c>
      <c r="AR28" s="4" t="s">
        <v>17</v>
      </c>
      <c r="AT28" s="4" t="s">
        <v>17</v>
      </c>
      <c r="AV28" s="4">
        <v>9</v>
      </c>
      <c r="AW28" s="4" t="e">
        <f t="array" aca="1" ref="AW28" ca="1">_xludf.IFS(AV28&gt;10.2, 1, AV28&lt;8.8, 2, TRUE, 0)</f>
        <v>#NAME?</v>
      </c>
      <c r="AX28" s="4">
        <v>5.6</v>
      </c>
      <c r="AY28" s="4" t="e">
        <f t="array" aca="1" ref="AY28" ca="1">_xludf.IFS(AX28&gt;5.1, 1, AX28&lt;2.4, 2, TRUE, 0)</f>
        <v>#NAME?</v>
      </c>
      <c r="AZ28" s="4">
        <v>135</v>
      </c>
      <c r="BA28" s="4" t="e">
        <f t="array" aca="1" ref="BA28" ca="1">_xludf.IFS(AZ28&gt;146, 1, AZ28&lt;136, 2, TRUE, 0)</f>
        <v>#NAME?</v>
      </c>
      <c r="BB28" s="4">
        <v>5.2</v>
      </c>
      <c r="BC28" s="4" t="e">
        <f t="array" aca="1" ref="BC28" ca="1">_xludf.IFS(BB28&gt;5.1, 1, BB28&lt;3.5, 2, TRUE, 0)</f>
        <v>#NAME?</v>
      </c>
      <c r="BD28" s="4">
        <v>6.3</v>
      </c>
      <c r="BE28" s="4" t="e">
        <f t="array" aca="1" ref="BE28" ca="1">_xludf.IFS(BD28&gt;8.7, 1, BD28&lt;6.6, 2, TRUE, 0)</f>
        <v>#NAME?</v>
      </c>
      <c r="BF28" s="4">
        <v>4.0999999999999996</v>
      </c>
      <c r="BG28" s="4" t="e">
        <f t="array" aca="1" ref="BG28" ca="1">_xludf.IFS(BF28&gt;5.2, 1, BF28&lt;3.5, 2, TRUE, 0)</f>
        <v>#NAME?</v>
      </c>
      <c r="BH28" s="4">
        <v>2.2000000000000002</v>
      </c>
      <c r="BI28" s="4" t="e">
        <f t="array" aca="1" ref="BI28" ca="1">_xludf.IFS(BH28&gt;3.5, 1, BH28&lt;1.5, 2, TRUE, 0)</f>
        <v>#NAME?</v>
      </c>
      <c r="BJ28" s="4">
        <v>58</v>
      </c>
      <c r="BK28" s="4" t="e">
        <f t="array" aca="1" ref="BK28" ca="1">_xludf.IFS(BJ28&gt;129, 1, BJ28&lt;40, 2, TRUE, 0)</f>
        <v>#NAME?</v>
      </c>
      <c r="BL28" s="4" t="s">
        <v>17</v>
      </c>
      <c r="BN28" s="4" t="s">
        <v>17</v>
      </c>
      <c r="BP28" s="4" t="s">
        <v>17</v>
      </c>
      <c r="BR28" s="4" t="s">
        <v>17</v>
      </c>
      <c r="BT28" s="4" t="s">
        <v>17</v>
      </c>
      <c r="BV28" s="4" t="s">
        <v>17</v>
      </c>
      <c r="BW28" s="4" t="s">
        <v>17</v>
      </c>
      <c r="BX28" s="4">
        <v>0.4</v>
      </c>
    </row>
    <row r="29" spans="1:76" ht="15.75" customHeight="1">
      <c r="A29" s="4">
        <v>223535</v>
      </c>
      <c r="B29" s="4" t="s">
        <v>11</v>
      </c>
      <c r="C29" s="4">
        <v>62</v>
      </c>
      <c r="D29" s="4">
        <v>5.0199999999999996</v>
      </c>
      <c r="E29" s="4" t="e">
        <f t="array" aca="1" ref="E29" ca="1">_xludf.IFS(D29&gt;10, 1, D29&lt;4, 2, TRUE, 0)</f>
        <v>#NAME?</v>
      </c>
      <c r="F29" s="4">
        <v>3.24</v>
      </c>
      <c r="G29" s="4" t="e">
        <f t="array" aca="1" ref="G29" ca="1">_xludf.IFS(F29&gt;6.2, 1, F29&lt;3.7, 2, TRUE, 0)</f>
        <v>#NAME?</v>
      </c>
      <c r="H29" s="4">
        <v>10.6</v>
      </c>
      <c r="I29" s="4" t="e">
        <f t="array" aca="1" ref="I29" ca="1">_xludf.IFS(H29&gt;18, 1, H29&lt;13, 2, TRUE, 0)</f>
        <v>#NAME?</v>
      </c>
      <c r="J29" s="4">
        <v>29.5</v>
      </c>
      <c r="K29" s="4" t="e">
        <f t="array" aca="1" ref="K29" ca="1">_xludf.IFS(J29&gt;55, 1, J29&lt;34, 2, TRUE, 0)</f>
        <v>#NAME?</v>
      </c>
      <c r="L29" s="4">
        <v>91</v>
      </c>
      <c r="M29" s="4" t="e">
        <f t="array" aca="1" ref="M29" ca="1">_xludf.IFS(L29&gt;100, 1, L29&lt;80, 2, TRUE, 0)</f>
        <v>#NAME?</v>
      </c>
      <c r="N29" s="4">
        <v>32.700000000000003</v>
      </c>
      <c r="O29" s="4" t="e">
        <f t="array" aca="1" ref="O29" ca="1">_xludf.IFS(N29&gt;32, 1, N29&lt;26, 2, TRUE, 0)</f>
        <v>#NAME?</v>
      </c>
      <c r="P29" s="4">
        <v>35.9</v>
      </c>
      <c r="Q29" s="4" t="e">
        <f t="array" aca="1" ref="Q29" ca="1">_xludf.IFS(P29&gt;37, 1, P29&lt;31, 2, TRUE, 0)</f>
        <v>#NAME?</v>
      </c>
      <c r="R29" s="4">
        <v>158</v>
      </c>
      <c r="S29" s="4" t="e">
        <f t="array" aca="1" ref="S29" ca="1">_xludf.IFS(R29&gt;400, 1, R29&lt;138, 2, TRUE, 0)</f>
        <v>#NAME?</v>
      </c>
      <c r="T29" s="4">
        <v>12</v>
      </c>
      <c r="U29" s="4" t="e">
        <f t="array" aca="1" ref="U29" ca="1">_xludf.IFS(T29&gt;15, 1, T29&lt;11, 2, TRUE, 0)</f>
        <v>#NAME?</v>
      </c>
      <c r="V29" s="4">
        <v>59.5</v>
      </c>
      <c r="W29" s="4" t="e">
        <f t="array" aca="1" ref="W29" ca="1">_xludf.IFS(V29&gt;78, 1, V29&lt;45, 2, TRUE, 0)</f>
        <v>#NAME?</v>
      </c>
      <c r="X29" s="4">
        <v>26.9</v>
      </c>
      <c r="Y29" s="4" t="e">
        <f t="array" aca="1" ref="Y29" ca="1">_xludf.IFS(X29&gt;45, 1, X29&lt;23, 2, TRUE, 0)</f>
        <v>#NAME?</v>
      </c>
      <c r="Z29" s="4">
        <v>8.6</v>
      </c>
      <c r="AA29" s="4" t="e">
        <f t="array" aca="1" ref="AA29" ca="1">_xludf.IFS(Z29&gt;10, 1, Z29&lt;2, 2, TRUE, 0)</f>
        <v>#NAME?</v>
      </c>
      <c r="AB29" s="4">
        <v>4.4000000000000004</v>
      </c>
      <c r="AC29" s="4" t="e">
        <f t="array" aca="1" ref="AC29" ca="1">_xludf.IFS(AB29&gt;6, 1, AB29&lt;0, 2, TRUE, 0)</f>
        <v>#NAME?</v>
      </c>
      <c r="AD29" s="4">
        <v>0.6</v>
      </c>
      <c r="AE29" s="4" t="e">
        <f t="array" aca="1" ref="AE29" ca="1">_xludf.IFS(AD29&gt;2, 1, AD29&lt;0, 2, TRUE, 0)</f>
        <v>#NAME?</v>
      </c>
      <c r="AF29" s="4">
        <v>74</v>
      </c>
      <c r="AG29" s="4" t="e">
        <f t="array" aca="1" ref="AG29" ca="1">_xludf.IFS(AF29&gt;100, 1, AF29&lt;70, 2, TRUE, 0)</f>
        <v>#NAME?</v>
      </c>
      <c r="AH29" s="4">
        <v>93.9</v>
      </c>
      <c r="AI29" s="4" t="e">
        <f t="array" aca="1" ref="AI29" ca="1">_xludf.IFS(AH29&gt;20, 1, AH29&lt;8, 2, TRUE, 0)</f>
        <v>#NAME?</v>
      </c>
      <c r="AJ29" s="4">
        <v>12.1</v>
      </c>
      <c r="AK29" s="4" t="e">
        <f t="array" aca="1" ref="AK29" ca="1">_xludf.IFS(AJ29&gt;1.3, 1, AJ29&lt;0.7, 2, TRUE, 0)</f>
        <v>#NAME?</v>
      </c>
      <c r="AL29" s="4">
        <v>20</v>
      </c>
      <c r="AM29" s="4" t="e">
        <f t="array" aca="1" ref="AM29" ca="1">_xludf.IFS(AL29&gt;39, 1, AL29&lt;13, 2, TRUE, 0)</f>
        <v>#NAME?</v>
      </c>
      <c r="AN29" s="4">
        <v>21</v>
      </c>
      <c r="AO29" s="4" t="e">
        <f t="array" aca="1" ref="AO29" ca="1">_xludf.IFS(AN29&gt;52, 1, AN29&lt;7, 2, TRUE, 0)</f>
        <v>#NAME?</v>
      </c>
      <c r="AP29" s="4" t="s">
        <v>17</v>
      </c>
      <c r="AR29" s="4" t="s">
        <v>17</v>
      </c>
      <c r="AT29" s="4" t="s">
        <v>17</v>
      </c>
      <c r="AV29" s="4">
        <v>9.6</v>
      </c>
      <c r="AW29" s="4" t="e">
        <f t="array" aca="1" ref="AW29" ca="1">_xludf.IFS(AV29&gt;10.2, 1, AV29&lt;8.8, 2, TRUE, 0)</f>
        <v>#NAME?</v>
      </c>
      <c r="AX29" s="4">
        <v>5.2</v>
      </c>
      <c r="AY29" s="4" t="e">
        <f t="array" aca="1" ref="AY29" ca="1">_xludf.IFS(AX29&gt;5.1, 1, AX29&lt;2.4, 2, TRUE, 0)</f>
        <v>#NAME?</v>
      </c>
      <c r="AZ29" s="4">
        <v>136</v>
      </c>
      <c r="BA29" s="4" t="e">
        <f t="array" aca="1" ref="BA29" ca="1">_xludf.IFS(AZ29&gt;146, 1, AZ29&lt;136, 2, TRUE, 0)</f>
        <v>#NAME?</v>
      </c>
      <c r="BB29" s="4">
        <v>6</v>
      </c>
      <c r="BC29" s="4" t="e">
        <f t="array" aca="1" ref="BC29" ca="1">_xludf.IFS(BB29&gt;5.1, 1, BB29&lt;3.5, 2, TRUE, 0)</f>
        <v>#NAME?</v>
      </c>
      <c r="BD29" s="4">
        <v>7</v>
      </c>
      <c r="BE29" s="4" t="e">
        <f t="array" aca="1" ref="BE29" ca="1">_xludf.IFS(BD29&gt;8.7, 1, BD29&lt;6.6, 2, TRUE, 0)</f>
        <v>#NAME?</v>
      </c>
      <c r="BF29" s="4">
        <v>4.4000000000000004</v>
      </c>
      <c r="BG29" s="4" t="e">
        <f t="array" aca="1" ref="BG29" ca="1">_xludf.IFS(BF29&gt;5.2, 1, BF29&lt;3.5, 2, TRUE, 0)</f>
        <v>#NAME?</v>
      </c>
      <c r="BH29" s="4">
        <v>2.6</v>
      </c>
      <c r="BI29" s="4" t="e">
        <f t="array" aca="1" ref="BI29" ca="1">_xludf.IFS(BH29&gt;3.5, 1, BH29&lt;1.5, 2, TRUE, 0)</f>
        <v>#NAME?</v>
      </c>
      <c r="BJ29" s="4">
        <v>73</v>
      </c>
      <c r="BK29" s="4" t="e">
        <f t="array" aca="1" ref="BK29" ca="1">_xludf.IFS(BJ29&gt;129, 1, BJ29&lt;40, 2, TRUE, 0)</f>
        <v>#NAME?</v>
      </c>
      <c r="BL29" s="4" t="s">
        <v>17</v>
      </c>
      <c r="BN29" s="4" t="s">
        <v>17</v>
      </c>
      <c r="BP29" s="4" t="s">
        <v>17</v>
      </c>
      <c r="BR29" s="4" t="s">
        <v>17</v>
      </c>
      <c r="BT29" s="4" t="s">
        <v>17</v>
      </c>
      <c r="BV29" s="4" t="s">
        <v>17</v>
      </c>
      <c r="BW29" s="4" t="s">
        <v>17</v>
      </c>
      <c r="BX29" s="4">
        <v>0.7</v>
      </c>
    </row>
    <row r="30" spans="1:76" ht="15.75" customHeight="1">
      <c r="A30" s="4">
        <v>278250</v>
      </c>
      <c r="B30" s="4" t="s">
        <v>11</v>
      </c>
      <c r="C30" s="4">
        <v>55</v>
      </c>
      <c r="D30" s="4">
        <v>6.63</v>
      </c>
      <c r="E30" s="4" t="e">
        <f t="array" aca="1" ref="E30" ca="1">_xludf.IFS(D30&gt;10, 1, D30&lt;4, 2, TRUE, 0)</f>
        <v>#NAME?</v>
      </c>
      <c r="F30" s="4">
        <v>3.56</v>
      </c>
      <c r="G30" s="4" t="e">
        <f t="array" aca="1" ref="G30" ca="1">_xludf.IFS(F30&gt;6.2, 1, F30&lt;3.7, 2, TRUE, 0)</f>
        <v>#NAME?</v>
      </c>
      <c r="H30" s="4">
        <v>10.6</v>
      </c>
      <c r="I30" s="4" t="e">
        <f t="array" aca="1" ref="I30" ca="1">_xludf.IFS(H30&gt;18, 1, H30&lt;13, 2, TRUE, 0)</f>
        <v>#NAME?</v>
      </c>
      <c r="J30" s="4">
        <v>30.6</v>
      </c>
      <c r="K30" s="4" t="e">
        <f t="array" aca="1" ref="K30" ca="1">_xludf.IFS(J30&gt;55, 1, J30&lt;34, 2, TRUE, 0)</f>
        <v>#NAME?</v>
      </c>
      <c r="L30" s="4">
        <v>86</v>
      </c>
      <c r="M30" s="4" t="e">
        <f t="array" aca="1" ref="M30" ca="1">_xludf.IFS(L30&gt;100, 1, L30&lt;80, 2, TRUE, 0)</f>
        <v>#NAME?</v>
      </c>
      <c r="N30" s="4">
        <v>29.8</v>
      </c>
      <c r="O30" s="4" t="e">
        <f t="array" aca="1" ref="O30" ca="1">_xludf.IFS(N30&gt;32, 1, N30&lt;26, 2, TRUE, 0)</f>
        <v>#NAME?</v>
      </c>
      <c r="P30" s="4">
        <v>34.6</v>
      </c>
      <c r="Q30" s="4" t="e">
        <f t="array" aca="1" ref="Q30" ca="1">_xludf.IFS(P30&gt;37, 1, P30&lt;31, 2, TRUE, 0)</f>
        <v>#NAME?</v>
      </c>
      <c r="R30" s="4">
        <v>276</v>
      </c>
      <c r="S30" s="4" t="e">
        <f t="array" aca="1" ref="S30" ca="1">_xludf.IFS(R30&gt;400, 1, R30&lt;138, 2, TRUE, 0)</f>
        <v>#NAME?</v>
      </c>
      <c r="T30" s="4">
        <v>13.8</v>
      </c>
      <c r="U30" s="4" t="e">
        <f t="array" aca="1" ref="U30" ca="1">_xludf.IFS(T30&gt;15, 1, T30&lt;11, 2, TRUE, 0)</f>
        <v>#NAME?</v>
      </c>
      <c r="V30" s="4">
        <v>66.400000000000006</v>
      </c>
      <c r="W30" s="4" t="e">
        <f t="array" aca="1" ref="W30" ca="1">_xludf.IFS(V30&gt;78, 1, V30&lt;45, 2, TRUE, 0)</f>
        <v>#NAME?</v>
      </c>
      <c r="X30" s="4">
        <v>18.899999999999999</v>
      </c>
      <c r="Y30" s="4" t="e">
        <f t="array" aca="1" ref="Y30" ca="1">_xludf.IFS(X30&gt;45, 1, X30&lt;23, 2, TRUE, 0)</f>
        <v>#NAME?</v>
      </c>
      <c r="Z30" s="4">
        <v>7.5</v>
      </c>
      <c r="AA30" s="4" t="e">
        <f t="array" aca="1" ref="AA30" ca="1">_xludf.IFS(Z30&gt;10, 1, Z30&lt;2, 2, TRUE, 0)</f>
        <v>#NAME?</v>
      </c>
      <c r="AB30" s="4">
        <v>6.6</v>
      </c>
      <c r="AC30" s="4" t="e">
        <f t="array" aca="1" ref="AC30" ca="1">_xludf.IFS(AB30&gt;6, 1, AB30&lt;0, 2, TRUE, 0)</f>
        <v>#NAME?</v>
      </c>
      <c r="AD30" s="4">
        <v>0.6</v>
      </c>
      <c r="AE30" s="4" t="e">
        <f t="array" aca="1" ref="AE30" ca="1">_xludf.IFS(AD30&gt;2, 1, AD30&lt;0, 2, TRUE, 0)</f>
        <v>#NAME?</v>
      </c>
      <c r="AF30" s="4">
        <v>105</v>
      </c>
      <c r="AG30" s="4" t="e">
        <f t="array" aca="1" ref="AG30" ca="1">_xludf.IFS(AF30&gt;100, 1, AF30&lt;70, 2, TRUE, 0)</f>
        <v>#NAME?</v>
      </c>
      <c r="AH30" s="4">
        <v>51.9</v>
      </c>
      <c r="AI30" s="4" t="e">
        <f t="array" aca="1" ref="AI30" ca="1">_xludf.IFS(AH30&gt;20, 1, AH30&lt;8, 2, TRUE, 0)</f>
        <v>#NAME?</v>
      </c>
      <c r="AJ30" s="4">
        <v>11.7</v>
      </c>
      <c r="AK30" s="4" t="e">
        <f t="array" aca="1" ref="AK30" ca="1">_xludf.IFS(AJ30&gt;1.3, 1, AJ30&lt;0.7, 2, TRUE, 0)</f>
        <v>#NAME?</v>
      </c>
      <c r="AL30" s="4">
        <v>14</v>
      </c>
      <c r="AM30" s="4" t="e">
        <f t="array" aca="1" ref="AM30" ca="1">_xludf.IFS(AL30&gt;39, 1, AL30&lt;13, 2, TRUE, 0)</f>
        <v>#NAME?</v>
      </c>
      <c r="AN30" s="4">
        <v>10</v>
      </c>
      <c r="AO30" s="4" t="e">
        <f t="array" aca="1" ref="AO30" ca="1">_xludf.IFS(AN30&gt;52, 1, AN30&lt;7, 2, TRUE, 0)</f>
        <v>#NAME?</v>
      </c>
      <c r="AP30" s="4" t="s">
        <v>17</v>
      </c>
      <c r="AR30" s="4" t="s">
        <v>17</v>
      </c>
      <c r="AT30" s="4" t="s">
        <v>17</v>
      </c>
      <c r="AV30" s="4">
        <v>9.5</v>
      </c>
      <c r="AW30" s="4" t="e">
        <f t="array" aca="1" ref="AW30" ca="1">_xludf.IFS(AV30&gt;10.2, 1, AV30&lt;8.8, 2, TRUE, 0)</f>
        <v>#NAME?</v>
      </c>
      <c r="AX30" s="4">
        <v>4.5</v>
      </c>
      <c r="AY30" s="4" t="e">
        <f t="array" aca="1" ref="AY30" ca="1">_xludf.IFS(AX30&gt;5.1, 1, AX30&lt;2.4, 2, TRUE, 0)</f>
        <v>#NAME?</v>
      </c>
      <c r="AZ30" s="4">
        <v>137</v>
      </c>
      <c r="BA30" s="4" t="e">
        <f t="array" aca="1" ref="BA30" ca="1">_xludf.IFS(AZ30&gt;146, 1, AZ30&lt;136, 2, TRUE, 0)</f>
        <v>#NAME?</v>
      </c>
      <c r="BB30" s="4">
        <v>4</v>
      </c>
      <c r="BC30" s="4" t="e">
        <f t="array" aca="1" ref="BC30" ca="1">_xludf.IFS(BB30&gt;5.1, 1, BB30&lt;3.5, 2, TRUE, 0)</f>
        <v>#NAME?</v>
      </c>
      <c r="BD30" s="4">
        <v>7</v>
      </c>
      <c r="BE30" s="4" t="e">
        <f t="array" aca="1" ref="BE30" ca="1">_xludf.IFS(BD30&gt;8.7, 1, BD30&lt;6.6, 2, TRUE, 0)</f>
        <v>#NAME?</v>
      </c>
      <c r="BF30" s="4">
        <v>4.0999999999999996</v>
      </c>
      <c r="BG30" s="4" t="e">
        <f t="array" aca="1" ref="BG30" ca="1">_xludf.IFS(BF30&gt;5.2, 1, BF30&lt;3.5, 2, TRUE, 0)</f>
        <v>#NAME?</v>
      </c>
      <c r="BH30" s="4">
        <v>2.9</v>
      </c>
      <c r="BI30" s="4" t="e">
        <f t="array" aca="1" ref="BI30" ca="1">_xludf.IFS(BH30&gt;3.5, 1, BH30&lt;1.5, 2, TRUE, 0)</f>
        <v>#NAME?</v>
      </c>
      <c r="BJ30" s="4">
        <v>150</v>
      </c>
      <c r="BK30" s="4" t="e">
        <f t="array" aca="1" ref="BK30" ca="1">_xludf.IFS(BJ30&gt;129, 1, BJ30&lt;40, 2, TRUE, 0)</f>
        <v>#NAME?</v>
      </c>
      <c r="BL30" s="4" t="s">
        <v>17</v>
      </c>
      <c r="BN30" s="4" t="s">
        <v>17</v>
      </c>
      <c r="BP30" s="4" t="s">
        <v>17</v>
      </c>
      <c r="BR30" s="4" t="s">
        <v>17</v>
      </c>
      <c r="BT30" s="4" t="s">
        <v>17</v>
      </c>
      <c r="BV30" s="4" t="s">
        <v>17</v>
      </c>
      <c r="BW30" s="4" t="s">
        <v>17</v>
      </c>
      <c r="BX30" s="4">
        <v>0.4</v>
      </c>
    </row>
    <row r="31" spans="1:76" ht="15.75" customHeight="1">
      <c r="A31" s="4">
        <v>282862</v>
      </c>
      <c r="B31" s="4" t="s">
        <v>11</v>
      </c>
      <c r="C31" s="4">
        <v>70</v>
      </c>
      <c r="D31" s="4">
        <v>6.03</v>
      </c>
      <c r="E31" s="4" t="e">
        <f t="array" aca="1" ref="E31" ca="1">_xludf.IFS(D31&gt;10, 1, D31&lt;4, 2, TRUE, 0)</f>
        <v>#NAME?</v>
      </c>
      <c r="F31" s="4">
        <v>3.48</v>
      </c>
      <c r="G31" s="4" t="e">
        <f t="array" aca="1" ref="G31" ca="1">_xludf.IFS(F31&gt;6.2, 1, F31&lt;3.7, 2, TRUE, 0)</f>
        <v>#NAME?</v>
      </c>
      <c r="H31" s="4">
        <v>11.3</v>
      </c>
      <c r="I31" s="4" t="e">
        <f t="array" aca="1" ref="I31" ca="1">_xludf.IFS(H31&gt;18, 1, H31&lt;13, 2, TRUE, 0)</f>
        <v>#NAME?</v>
      </c>
      <c r="J31" s="4">
        <v>32.4</v>
      </c>
      <c r="K31" s="4" t="e">
        <f t="array" aca="1" ref="K31" ca="1">_xludf.IFS(J31&gt;55, 1, J31&lt;34, 2, TRUE, 0)</f>
        <v>#NAME?</v>
      </c>
      <c r="L31" s="4">
        <v>93.1</v>
      </c>
      <c r="M31" s="4" t="e">
        <f t="array" aca="1" ref="M31" ca="1">_xludf.IFS(L31&gt;100, 1, L31&lt;80, 2, TRUE, 0)</f>
        <v>#NAME?</v>
      </c>
      <c r="N31" s="4">
        <v>32.5</v>
      </c>
      <c r="O31" s="4" t="e">
        <f t="array" aca="1" ref="O31" ca="1">_xludf.IFS(N31&gt;32, 1, N31&lt;26, 2, TRUE, 0)</f>
        <v>#NAME?</v>
      </c>
      <c r="P31" s="4">
        <v>34.9</v>
      </c>
      <c r="Q31" s="4" t="e">
        <f t="array" aca="1" ref="Q31" ca="1">_xludf.IFS(P31&gt;37, 1, P31&lt;31, 2, TRUE, 0)</f>
        <v>#NAME?</v>
      </c>
      <c r="R31" s="4">
        <v>181</v>
      </c>
      <c r="S31" s="4" t="e">
        <f t="array" aca="1" ref="S31" ca="1">_xludf.IFS(R31&gt;400, 1, R31&lt;138, 2, TRUE, 0)</f>
        <v>#NAME?</v>
      </c>
      <c r="T31" s="4">
        <v>14.3</v>
      </c>
      <c r="U31" s="4" t="e">
        <f t="array" aca="1" ref="U31" ca="1">_xludf.IFS(T31&gt;15, 1, T31&lt;11, 2, TRUE, 0)</f>
        <v>#NAME?</v>
      </c>
      <c r="V31" s="4">
        <v>77.099999999999994</v>
      </c>
      <c r="W31" s="4" t="e">
        <f t="array" aca="1" ref="W31" ca="1">_xludf.IFS(V31&gt;78, 1, V31&lt;45, 2, TRUE, 0)</f>
        <v>#NAME?</v>
      </c>
      <c r="X31" s="4">
        <v>12.6</v>
      </c>
      <c r="Y31" s="4" t="e">
        <f t="array" aca="1" ref="Y31" ca="1">_xludf.IFS(X31&gt;45, 1, X31&lt;23, 2, TRUE, 0)</f>
        <v>#NAME?</v>
      </c>
      <c r="Z31" s="4">
        <v>7</v>
      </c>
      <c r="AA31" s="4" t="e">
        <f t="array" aca="1" ref="AA31" ca="1">_xludf.IFS(Z31&gt;10, 1, Z31&lt;2, 2, TRUE, 0)</f>
        <v>#NAME?</v>
      </c>
      <c r="AB31" s="4">
        <v>2.8</v>
      </c>
      <c r="AC31" s="4" t="e">
        <f t="array" aca="1" ref="AC31" ca="1">_xludf.IFS(AB31&gt;6, 1, AB31&lt;0, 2, TRUE, 0)</f>
        <v>#NAME?</v>
      </c>
      <c r="AD31" s="4">
        <v>0.5</v>
      </c>
      <c r="AE31" s="4" t="e">
        <f t="array" aca="1" ref="AE31" ca="1">_xludf.IFS(AD31&gt;2, 1, AD31&lt;0, 2, TRUE, 0)</f>
        <v>#NAME?</v>
      </c>
      <c r="AF31" s="4">
        <v>80</v>
      </c>
      <c r="AG31" s="4" t="e">
        <f t="array" aca="1" ref="AG31" ca="1">_xludf.IFS(AF31&gt;100, 1, AF31&lt;70, 2, TRUE, 0)</f>
        <v>#NAME?</v>
      </c>
      <c r="AH31" s="4">
        <v>43.3</v>
      </c>
      <c r="AI31" s="4" t="e">
        <f t="array" aca="1" ref="AI31" ca="1">_xludf.IFS(AH31&gt;20, 1, AH31&lt;8, 2, TRUE, 0)</f>
        <v>#NAME?</v>
      </c>
      <c r="AJ31" s="4">
        <v>13.9</v>
      </c>
      <c r="AK31" s="4" t="e">
        <f t="array" aca="1" ref="AK31" ca="1">_xludf.IFS(AJ31&gt;1.3, 1, AJ31&lt;0.7, 2, TRUE, 0)</f>
        <v>#NAME?</v>
      </c>
      <c r="AL31" s="4">
        <v>9</v>
      </c>
      <c r="AM31" s="4" t="e">
        <f t="array" aca="1" ref="AM31" ca="1">_xludf.IFS(AL31&gt;39, 1, AL31&lt;13, 2, TRUE, 0)</f>
        <v>#NAME?</v>
      </c>
      <c r="AN31" s="4">
        <v>7</v>
      </c>
      <c r="AO31" s="4" t="e">
        <f t="array" aca="1" ref="AO31" ca="1">_xludf.IFS(AN31&gt;52, 1, AN31&lt;7, 2, TRUE, 0)</f>
        <v>#NAME?</v>
      </c>
      <c r="AP31" s="4" t="s">
        <v>17</v>
      </c>
      <c r="AR31" s="4" t="s">
        <v>17</v>
      </c>
      <c r="AT31" s="4" t="s">
        <v>17</v>
      </c>
      <c r="AV31" s="4">
        <v>8.6999999999999993</v>
      </c>
      <c r="AW31" s="4" t="e">
        <f t="array" aca="1" ref="AW31" ca="1">_xludf.IFS(AV31&gt;10.2, 1, AV31&lt;8.8, 2, TRUE, 0)</f>
        <v>#NAME?</v>
      </c>
      <c r="AX31" s="4">
        <v>3.3</v>
      </c>
      <c r="AY31" s="4" t="e">
        <f t="array" aca="1" ref="AY31" ca="1">_xludf.IFS(AX31&gt;5.1, 1, AX31&lt;2.4, 2, TRUE, 0)</f>
        <v>#NAME?</v>
      </c>
      <c r="AZ31" s="4">
        <v>136</v>
      </c>
      <c r="BA31" s="4" t="e">
        <f t="array" aca="1" ref="BA31" ca="1">_xludf.IFS(AZ31&gt;146, 1, AZ31&lt;136, 2, TRUE, 0)</f>
        <v>#NAME?</v>
      </c>
      <c r="BB31" s="4">
        <v>4.2</v>
      </c>
      <c r="BC31" s="4" t="e">
        <f t="array" aca="1" ref="BC31" ca="1">_xludf.IFS(BB31&gt;5.1, 1, BB31&lt;3.5, 2, TRUE, 0)</f>
        <v>#NAME?</v>
      </c>
      <c r="BD31" s="4">
        <v>6.3</v>
      </c>
      <c r="BE31" s="4" t="e">
        <f t="array" aca="1" ref="BE31" ca="1">_xludf.IFS(BD31&gt;8.7, 1, BD31&lt;6.6, 2, TRUE, 0)</f>
        <v>#NAME?</v>
      </c>
      <c r="BF31" s="4">
        <v>4.3</v>
      </c>
      <c r="BG31" s="4" t="e">
        <f t="array" aca="1" ref="BG31" ca="1">_xludf.IFS(BF31&gt;5.2, 1, BF31&lt;3.5, 2, TRUE, 0)</f>
        <v>#NAME?</v>
      </c>
      <c r="BH31" s="4">
        <v>2</v>
      </c>
      <c r="BI31" s="4" t="e">
        <f t="array" aca="1" ref="BI31" ca="1">_xludf.IFS(BH31&gt;3.5, 1, BH31&lt;1.5, 2, TRUE, 0)</f>
        <v>#NAME?</v>
      </c>
      <c r="BJ31" s="4">
        <v>71</v>
      </c>
      <c r="BK31" s="4" t="e">
        <f t="array" aca="1" ref="BK31" ca="1">_xludf.IFS(BJ31&gt;129, 1, BJ31&lt;40, 2, TRUE, 0)</f>
        <v>#NAME?</v>
      </c>
      <c r="BL31" s="4" t="s">
        <v>17</v>
      </c>
      <c r="BN31" s="4" t="s">
        <v>17</v>
      </c>
      <c r="BP31" s="4" t="s">
        <v>17</v>
      </c>
      <c r="BR31" s="4" t="s">
        <v>17</v>
      </c>
      <c r="BT31" s="4" t="s">
        <v>17</v>
      </c>
      <c r="BV31" s="4" t="s">
        <v>17</v>
      </c>
      <c r="BW31" s="4" t="s">
        <v>17</v>
      </c>
      <c r="BX31" s="4">
        <v>0.8</v>
      </c>
    </row>
    <row r="32" spans="1:76" ht="15.75" customHeight="1">
      <c r="A32" s="4">
        <v>330181</v>
      </c>
      <c r="B32" s="4" t="s">
        <v>21</v>
      </c>
      <c r="C32" s="4">
        <v>67</v>
      </c>
      <c r="D32" s="4">
        <v>7.09</v>
      </c>
      <c r="E32" s="4" t="e">
        <f t="array" aca="1" ref="E32" ca="1">_xludf.IFS(D32&gt;10, 1, D32&lt;4, 2, TRUE, 0)</f>
        <v>#NAME?</v>
      </c>
      <c r="F32" s="4">
        <v>3.88</v>
      </c>
      <c r="G32" s="4" t="e">
        <f t="array" aca="1" ref="G32" ca="1">_xludf.IFS(F32&gt;6.2, 1, F32&lt;3.7, 2, TRUE, 0)</f>
        <v>#NAME?</v>
      </c>
      <c r="H32" s="4">
        <v>11.4</v>
      </c>
      <c r="I32" s="4" t="e">
        <f t="array" aca="1" ref="I32" ca="1">_xludf.IFS(H32&gt;18, 1, H32&lt;13, 2, TRUE, 0)</f>
        <v>#NAME?</v>
      </c>
      <c r="J32" s="4">
        <v>35.5</v>
      </c>
      <c r="K32" s="4" t="e">
        <f t="array" aca="1" ref="K32" ca="1">_xludf.IFS(J32&gt;55, 1, J32&lt;34, 2, TRUE, 0)</f>
        <v>#NAME?</v>
      </c>
      <c r="L32" s="4">
        <v>91.5</v>
      </c>
      <c r="M32" s="4" t="e">
        <f t="array" aca="1" ref="M32" ca="1">_xludf.IFS(L32&gt;100, 1, L32&lt;80, 2, TRUE, 0)</f>
        <v>#NAME?</v>
      </c>
      <c r="N32" s="4">
        <v>29.4</v>
      </c>
      <c r="O32" s="4" t="e">
        <f t="array" aca="1" ref="O32" ca="1">_xludf.IFS(N32&gt;32, 1, N32&lt;26, 2, TRUE, 0)</f>
        <v>#NAME?</v>
      </c>
      <c r="P32" s="4">
        <v>32.1</v>
      </c>
      <c r="Q32" s="4" t="e">
        <f t="array" aca="1" ref="Q32" ca="1">_xludf.IFS(P32&gt;37, 1, P32&lt;31, 2, TRUE, 0)</f>
        <v>#NAME?</v>
      </c>
      <c r="R32" s="4">
        <v>183</v>
      </c>
      <c r="S32" s="4" t="e">
        <f t="array" aca="1" ref="S32" ca="1">_xludf.IFS(R32&gt;400, 1, R32&lt;138, 2, TRUE, 0)</f>
        <v>#NAME?</v>
      </c>
      <c r="T32" s="4">
        <v>15.5</v>
      </c>
      <c r="U32" s="4" t="e">
        <f t="array" aca="1" ref="U32" ca="1">_xludf.IFS(T32&gt;15, 1, T32&lt;11, 2, TRUE, 0)</f>
        <v>#NAME?</v>
      </c>
      <c r="V32" s="4">
        <v>72.099999999999994</v>
      </c>
      <c r="W32" s="4" t="e">
        <f t="array" aca="1" ref="W32" ca="1">_xludf.IFS(V32&gt;78, 1, V32&lt;45, 2, TRUE, 0)</f>
        <v>#NAME?</v>
      </c>
      <c r="X32" s="4">
        <v>17.2</v>
      </c>
      <c r="Y32" s="4" t="e">
        <f t="array" aca="1" ref="Y32" ca="1">_xludf.IFS(X32&gt;45, 1, X32&lt;23, 2, TRUE, 0)</f>
        <v>#NAME?</v>
      </c>
      <c r="Z32" s="4">
        <v>7.1</v>
      </c>
      <c r="AA32" s="4" t="e">
        <f t="array" aca="1" ref="AA32" ca="1">_xludf.IFS(Z32&gt;10, 1, Z32&lt;2, 2, TRUE, 0)</f>
        <v>#NAME?</v>
      </c>
      <c r="AB32" s="4">
        <v>3</v>
      </c>
      <c r="AC32" s="4" t="e">
        <f t="array" aca="1" ref="AC32" ca="1">_xludf.IFS(AB32&gt;6, 1, AB32&lt;0, 2, TRUE, 0)</f>
        <v>#NAME?</v>
      </c>
      <c r="AD32" s="4">
        <v>0.6</v>
      </c>
      <c r="AE32" s="4" t="e">
        <f t="array" aca="1" ref="AE32" ca="1">_xludf.IFS(AD32&gt;2, 1, AD32&lt;0, 2, TRUE, 0)</f>
        <v>#NAME?</v>
      </c>
      <c r="AF32" s="4">
        <v>117</v>
      </c>
      <c r="AG32" s="4" t="e">
        <f t="array" aca="1" ref="AG32" ca="1">_xludf.IFS(AF32&gt;100, 1, AF32&lt;70, 2, TRUE, 0)</f>
        <v>#NAME?</v>
      </c>
      <c r="AH32" s="4">
        <v>59.8</v>
      </c>
      <c r="AI32" s="4" t="e">
        <f t="array" aca="1" ref="AI32" ca="1">_xludf.IFS(AH32&gt;20, 1, AH32&lt;8, 2, TRUE, 0)</f>
        <v>#NAME?</v>
      </c>
      <c r="AJ32" s="4">
        <v>8.5</v>
      </c>
      <c r="AK32" s="4" t="e">
        <f t="array" aca="1" ref="AK32" ca="1">_xludf.IFS(AJ32&gt;1.3, 1, AJ32&lt;0.7, 2, TRUE, 0)</f>
        <v>#NAME?</v>
      </c>
      <c r="AL32" s="4">
        <v>12</v>
      </c>
      <c r="AM32" s="4" t="e">
        <f t="array" aca="1" ref="AM32" ca="1">_xludf.IFS(AL32&gt;39, 1, AL32&lt;13, 2, TRUE, 0)</f>
        <v>#NAME?</v>
      </c>
      <c r="AN32" s="4">
        <v>10</v>
      </c>
      <c r="AO32" s="4" t="e">
        <f t="array" aca="1" ref="AO32" ca="1">_xludf.IFS(AN32&gt;52, 1, AN32&lt;7, 2, TRUE, 0)</f>
        <v>#NAME?</v>
      </c>
      <c r="AP32" s="4" t="s">
        <v>17</v>
      </c>
      <c r="AR32" s="4" t="s">
        <v>17</v>
      </c>
      <c r="AT32" s="4" t="s">
        <v>17</v>
      </c>
      <c r="AV32" s="4">
        <v>8.9</v>
      </c>
      <c r="AW32" s="4" t="e">
        <f t="array" aca="1" ref="AW32" ca="1">_xludf.IFS(AV32&gt;10.2, 1, AV32&lt;8.8, 2, TRUE, 0)</f>
        <v>#NAME?</v>
      </c>
      <c r="AX32" s="4">
        <v>3</v>
      </c>
      <c r="AY32" s="4" t="e">
        <f t="array" aca="1" ref="AY32" ca="1">_xludf.IFS(AX32&gt;5.1, 1, AX32&lt;2.4, 2, TRUE, 0)</f>
        <v>#NAME?</v>
      </c>
      <c r="AZ32" s="4">
        <v>133</v>
      </c>
      <c r="BA32" s="4" t="e">
        <f t="array" aca="1" ref="BA32" ca="1">_xludf.IFS(AZ32&gt;146, 1, AZ32&lt;136, 2, TRUE, 0)</f>
        <v>#NAME?</v>
      </c>
      <c r="BB32" s="4">
        <v>5.2</v>
      </c>
      <c r="BC32" s="4" t="e">
        <f t="array" aca="1" ref="BC32" ca="1">_xludf.IFS(BB32&gt;5.1, 1, BB32&lt;3.5, 2, TRUE, 0)</f>
        <v>#NAME?</v>
      </c>
      <c r="BD32" s="4">
        <v>8</v>
      </c>
      <c r="BE32" s="4" t="e">
        <f t="array" aca="1" ref="BE32" ca="1">_xludf.IFS(BD32&gt;8.7, 1, BD32&lt;6.6, 2, TRUE, 0)</f>
        <v>#NAME?</v>
      </c>
      <c r="BF32" s="4">
        <v>4.5</v>
      </c>
      <c r="BG32" s="4" t="e">
        <f t="array" aca="1" ref="BG32" ca="1">_xludf.IFS(BF32&gt;5.2, 1, BF32&lt;3.5, 2, TRUE, 0)</f>
        <v>#NAME?</v>
      </c>
      <c r="BH32" s="4">
        <v>3.5</v>
      </c>
      <c r="BI32" s="4" t="e">
        <f t="array" aca="1" ref="BI32" ca="1">_xludf.IFS(BH32&gt;3.5, 1, BH32&lt;1.5, 2, TRUE, 0)</f>
        <v>#NAME?</v>
      </c>
      <c r="BJ32" s="4">
        <v>56</v>
      </c>
      <c r="BK32" s="4" t="e">
        <f t="array" aca="1" ref="BK32" ca="1">_xludf.IFS(BJ32&gt;129, 1, BJ32&lt;40, 2, TRUE, 0)</f>
        <v>#NAME?</v>
      </c>
      <c r="BL32" s="4" t="s">
        <v>17</v>
      </c>
      <c r="BN32" s="4" t="s">
        <v>17</v>
      </c>
      <c r="BP32" s="4" t="s">
        <v>17</v>
      </c>
      <c r="BR32" s="4" t="s">
        <v>17</v>
      </c>
      <c r="BT32" s="4" t="s">
        <v>17</v>
      </c>
      <c r="BV32" s="4" t="s">
        <v>17</v>
      </c>
      <c r="BW32" s="4" t="s">
        <v>17</v>
      </c>
      <c r="BX32" s="4">
        <v>0.4</v>
      </c>
    </row>
    <row r="33" spans="1:76" ht="15.75" customHeight="1">
      <c r="A33" s="4">
        <v>334137</v>
      </c>
      <c r="B33" s="4" t="s">
        <v>21</v>
      </c>
      <c r="C33" s="4">
        <v>49</v>
      </c>
      <c r="D33" s="4">
        <v>10.67</v>
      </c>
      <c r="E33" s="4" t="e">
        <f t="array" aca="1" ref="E33" ca="1">_xludf.IFS(D33&gt;10, 1, D33&lt;4, 2, TRUE, 0)</f>
        <v>#NAME?</v>
      </c>
      <c r="F33" s="4">
        <v>3.28</v>
      </c>
      <c r="G33" s="4" t="e">
        <f t="array" aca="1" ref="G33" ca="1">_xludf.IFS(F33&gt;6.2, 1, F33&lt;3.7, 2, TRUE, 0)</f>
        <v>#NAME?</v>
      </c>
      <c r="H33" s="4">
        <v>9.9</v>
      </c>
      <c r="I33" s="4" t="e">
        <f t="array" aca="1" ref="I33" ca="1">_xludf.IFS(H33&gt;18, 1, H33&lt;13, 2, TRUE, 0)</f>
        <v>#NAME?</v>
      </c>
      <c r="J33" s="4">
        <v>28.6</v>
      </c>
      <c r="K33" s="4" t="e">
        <f t="array" aca="1" ref="K33" ca="1">_xludf.IFS(J33&gt;55, 1, J33&lt;34, 2, TRUE, 0)</f>
        <v>#NAME?</v>
      </c>
      <c r="L33" s="4">
        <v>87.2</v>
      </c>
      <c r="M33" s="4" t="e">
        <f t="array" aca="1" ref="M33" ca="1">_xludf.IFS(L33&gt;100, 1, L33&lt;80, 2, TRUE, 0)</f>
        <v>#NAME?</v>
      </c>
      <c r="N33" s="4">
        <v>30.2</v>
      </c>
      <c r="O33" s="4" t="e">
        <f t="array" aca="1" ref="O33" ca="1">_xludf.IFS(N33&gt;32, 1, N33&lt;26, 2, TRUE, 0)</f>
        <v>#NAME?</v>
      </c>
      <c r="P33" s="4">
        <v>34.6</v>
      </c>
      <c r="Q33" s="4" t="e">
        <f t="array" aca="1" ref="Q33" ca="1">_xludf.IFS(P33&gt;37, 1, P33&lt;31, 2, TRUE, 0)</f>
        <v>#NAME?</v>
      </c>
      <c r="R33" s="4">
        <v>118</v>
      </c>
      <c r="S33" s="4" t="e">
        <f t="array" aca="1" ref="S33" ca="1">_xludf.IFS(R33&gt;400, 1, R33&lt;138, 2, TRUE, 0)</f>
        <v>#NAME?</v>
      </c>
      <c r="T33" s="4">
        <v>15.7</v>
      </c>
      <c r="U33" s="4" t="e">
        <f t="array" aca="1" ref="U33" ca="1">_xludf.IFS(T33&gt;15, 1, T33&lt;11, 2, TRUE, 0)</f>
        <v>#NAME?</v>
      </c>
      <c r="V33" s="4">
        <v>76.2</v>
      </c>
      <c r="W33" s="4" t="e">
        <f t="array" aca="1" ref="W33" ca="1">_xludf.IFS(V33&gt;78, 1, V33&lt;45, 2, TRUE, 0)</f>
        <v>#NAME?</v>
      </c>
      <c r="X33" s="4">
        <v>15</v>
      </c>
      <c r="Y33" s="4" t="e">
        <f t="array" aca="1" ref="Y33" ca="1">_xludf.IFS(X33&gt;45, 1, X33&lt;23, 2, TRUE, 0)</f>
        <v>#NAME?</v>
      </c>
      <c r="Z33" s="4">
        <v>5.9</v>
      </c>
      <c r="AA33" s="4" t="e">
        <f t="array" aca="1" ref="AA33" ca="1">_xludf.IFS(Z33&gt;10, 1, Z33&lt;2, 2, TRUE, 0)</f>
        <v>#NAME?</v>
      </c>
      <c r="AB33" s="4">
        <v>2.6</v>
      </c>
      <c r="AC33" s="4" t="e">
        <f t="array" aca="1" ref="AC33" ca="1">_xludf.IFS(AB33&gt;6, 1, AB33&lt;0, 2, TRUE, 0)</f>
        <v>#NAME?</v>
      </c>
      <c r="AD33" s="4">
        <v>0.3</v>
      </c>
      <c r="AE33" s="4" t="e">
        <f t="array" aca="1" ref="AE33" ca="1">_xludf.IFS(AD33&gt;2, 1, AD33&lt;0, 2, TRUE, 0)</f>
        <v>#NAME?</v>
      </c>
      <c r="AF33" s="4">
        <v>170</v>
      </c>
      <c r="AG33" s="4" t="e">
        <f t="array" aca="1" ref="AG33" ca="1">_xludf.IFS(AF33&gt;100, 1, AF33&lt;70, 2, TRUE, 0)</f>
        <v>#NAME?</v>
      </c>
      <c r="AH33" s="4">
        <v>35.4</v>
      </c>
      <c r="AI33" s="4" t="e">
        <f t="array" aca="1" ref="AI33" ca="1">_xludf.IFS(AH33&gt;20, 1, AH33&lt;8, 2, TRUE, 0)</f>
        <v>#NAME?</v>
      </c>
      <c r="AJ33" s="4">
        <v>5.5</v>
      </c>
      <c r="AK33" s="4" t="e">
        <f t="array" aca="1" ref="AK33" ca="1">_xludf.IFS(AJ33&gt;1.3, 1, AJ33&lt;0.7, 2, TRUE, 0)</f>
        <v>#NAME?</v>
      </c>
      <c r="AL33" s="4">
        <v>20</v>
      </c>
      <c r="AM33" s="4" t="e">
        <f t="array" aca="1" ref="AM33" ca="1">_xludf.IFS(AL33&gt;39, 1, AL33&lt;13, 2, TRUE, 0)</f>
        <v>#NAME?</v>
      </c>
      <c r="AN33" s="4">
        <v>18</v>
      </c>
      <c r="AO33" s="4" t="e">
        <f t="array" aca="1" ref="AO33" ca="1">_xludf.IFS(AN33&gt;52, 1, AN33&lt;7, 2, TRUE, 0)</f>
        <v>#NAME?</v>
      </c>
      <c r="AP33" s="4" t="s">
        <v>17</v>
      </c>
      <c r="AR33" s="4" t="s">
        <v>17</v>
      </c>
      <c r="AT33" s="4" t="s">
        <v>17</v>
      </c>
      <c r="AV33" s="4">
        <v>7.8</v>
      </c>
      <c r="AW33" s="4" t="e">
        <f t="array" aca="1" ref="AW33" ca="1">_xludf.IFS(AV33&gt;10.2, 1, AV33&lt;8.8, 2, TRUE, 0)</f>
        <v>#NAME?</v>
      </c>
      <c r="AX33" s="4">
        <v>2.2999999999999998</v>
      </c>
      <c r="AY33" s="4" t="e">
        <f t="array" aca="1" ref="AY33" ca="1">_xludf.IFS(AX33&gt;5.1, 1, AX33&lt;2.4, 2, TRUE, 0)</f>
        <v>#NAME?</v>
      </c>
      <c r="AZ33" s="4">
        <v>128</v>
      </c>
      <c r="BA33" s="4" t="e">
        <f t="array" aca="1" ref="BA33" ca="1">_xludf.IFS(AZ33&gt;146, 1, AZ33&lt;136, 2, TRUE, 0)</f>
        <v>#NAME?</v>
      </c>
      <c r="BB33" s="4">
        <v>3.4</v>
      </c>
      <c r="BC33" s="4" t="e">
        <f t="array" aca="1" ref="BC33" ca="1">_xludf.IFS(BB33&gt;5.1, 1, BB33&lt;3.5, 2, TRUE, 0)</f>
        <v>#NAME?</v>
      </c>
      <c r="BD33" s="4">
        <v>7.5</v>
      </c>
      <c r="BE33" s="4" t="e">
        <f t="array" aca="1" ref="BE33" ca="1">_xludf.IFS(BD33&gt;8.7, 1, BD33&lt;6.6, 2, TRUE, 0)</f>
        <v>#NAME?</v>
      </c>
      <c r="BF33" s="4">
        <v>2.9</v>
      </c>
      <c r="BG33" s="4" t="e">
        <f t="array" aca="1" ref="BG33" ca="1">_xludf.IFS(BF33&gt;5.2, 1, BF33&lt;3.5, 2, TRUE, 0)</f>
        <v>#NAME?</v>
      </c>
      <c r="BH33" s="4">
        <v>4.5999999999999996</v>
      </c>
      <c r="BI33" s="4" t="e">
        <f t="array" aca="1" ref="BI33" ca="1">_xludf.IFS(BH33&gt;3.5, 1, BH33&lt;1.5, 2, TRUE, 0)</f>
        <v>#NAME?</v>
      </c>
      <c r="BJ33" s="4">
        <v>114</v>
      </c>
      <c r="BK33" s="4" t="e">
        <f t="array" aca="1" ref="BK33" ca="1">_xludf.IFS(BJ33&gt;129, 1, BJ33&lt;40, 2, TRUE, 0)</f>
        <v>#NAME?</v>
      </c>
      <c r="BL33" s="4" t="s">
        <v>17</v>
      </c>
      <c r="BN33" s="4" t="s">
        <v>17</v>
      </c>
      <c r="BP33" s="4" t="s">
        <v>17</v>
      </c>
      <c r="BR33" s="4" t="s">
        <v>17</v>
      </c>
      <c r="BT33" s="4" t="s">
        <v>17</v>
      </c>
      <c r="BV33" s="4" t="s">
        <v>17</v>
      </c>
      <c r="BW33" s="4" t="s">
        <v>17</v>
      </c>
      <c r="BX33" s="4">
        <v>1.1000000000000001</v>
      </c>
    </row>
    <row r="34" spans="1:76" ht="15.75" customHeight="1">
      <c r="A34" s="4">
        <v>342812</v>
      </c>
      <c r="B34" s="4" t="s">
        <v>11</v>
      </c>
      <c r="C34" s="4">
        <v>61</v>
      </c>
      <c r="D34" s="4">
        <v>5.47</v>
      </c>
      <c r="E34" s="4" t="e">
        <f t="array" aca="1" ref="E34" ca="1">_xludf.IFS(D34&gt;10, 1, D34&lt;4, 2, TRUE, 0)</f>
        <v>#NAME?</v>
      </c>
      <c r="F34" s="4">
        <v>3.76</v>
      </c>
      <c r="G34" s="4" t="e">
        <f t="array" aca="1" ref="G34" ca="1">_xludf.IFS(F34&gt;6.2, 1, F34&lt;3.7, 2, TRUE, 0)</f>
        <v>#NAME?</v>
      </c>
      <c r="H34" s="4">
        <v>11.5</v>
      </c>
      <c r="I34" s="4" t="e">
        <f t="array" aca="1" ref="I34" ca="1">_xludf.IFS(H34&gt;18, 1, H34&lt;13, 2, TRUE, 0)</f>
        <v>#NAME?</v>
      </c>
      <c r="J34" s="4">
        <v>33.700000000000003</v>
      </c>
      <c r="K34" s="4" t="e">
        <f t="array" aca="1" ref="K34" ca="1">_xludf.IFS(J34&gt;55, 1, J34&lt;34, 2, TRUE, 0)</f>
        <v>#NAME?</v>
      </c>
      <c r="L34" s="4">
        <v>89.6</v>
      </c>
      <c r="M34" s="4" t="e">
        <f t="array" aca="1" ref="M34" ca="1">_xludf.IFS(L34&gt;100, 1, L34&lt;80, 2, TRUE, 0)</f>
        <v>#NAME?</v>
      </c>
      <c r="N34" s="4">
        <v>30.6</v>
      </c>
      <c r="O34" s="4" t="e">
        <f t="array" aca="1" ref="O34" ca="1">_xludf.IFS(N34&gt;32, 1, N34&lt;26, 2, TRUE, 0)</f>
        <v>#NAME?</v>
      </c>
      <c r="P34" s="4">
        <v>34.1</v>
      </c>
      <c r="Q34" s="4" t="e">
        <f t="array" aca="1" ref="Q34" ca="1">_xludf.IFS(P34&gt;37, 1, P34&lt;31, 2, TRUE, 0)</f>
        <v>#NAME?</v>
      </c>
      <c r="R34" s="4">
        <v>90</v>
      </c>
      <c r="S34" s="4" t="e">
        <f t="array" aca="1" ref="S34" ca="1">_xludf.IFS(R34&gt;400, 1, R34&lt;138, 2, TRUE, 0)</f>
        <v>#NAME?</v>
      </c>
      <c r="T34" s="4">
        <v>14.5</v>
      </c>
      <c r="U34" s="4" t="e">
        <f t="array" aca="1" ref="U34" ca="1">_xludf.IFS(T34&gt;15, 1, T34&lt;11, 2, TRUE, 0)</f>
        <v>#NAME?</v>
      </c>
      <c r="V34" s="4">
        <v>86.3</v>
      </c>
      <c r="W34" s="4" t="e">
        <f t="array" aca="1" ref="W34" ca="1">_xludf.IFS(V34&gt;78, 1, V34&lt;45, 2, TRUE, 0)</f>
        <v>#NAME?</v>
      </c>
      <c r="X34" s="4">
        <v>7.7</v>
      </c>
      <c r="Y34" s="4" t="e">
        <f t="array" aca="1" ref="Y34" ca="1">_xludf.IFS(X34&gt;45, 1, X34&lt;23, 2, TRUE, 0)</f>
        <v>#NAME?</v>
      </c>
      <c r="Z34" s="4">
        <v>4</v>
      </c>
      <c r="AA34" s="4" t="e">
        <f t="array" aca="1" ref="AA34" ca="1">_xludf.IFS(Z34&gt;10, 1, Z34&lt;2, 2, TRUE, 0)</f>
        <v>#NAME?</v>
      </c>
      <c r="AB34" s="4">
        <v>1.6</v>
      </c>
      <c r="AC34" s="4" t="e">
        <f t="array" aca="1" ref="AC34" ca="1">_xludf.IFS(AB34&gt;6, 1, AB34&lt;0, 2, TRUE, 0)</f>
        <v>#NAME?</v>
      </c>
      <c r="AD34" s="4">
        <v>0.4</v>
      </c>
      <c r="AE34" s="4" t="e">
        <f t="array" aca="1" ref="AE34" ca="1">_xludf.IFS(AD34&gt;2, 1, AD34&lt;0, 2, TRUE, 0)</f>
        <v>#NAME?</v>
      </c>
      <c r="AF34" s="4">
        <v>178</v>
      </c>
      <c r="AG34" s="4" t="e">
        <f t="array" aca="1" ref="AG34" ca="1">_xludf.IFS(AF34&gt;100, 1, AF34&lt;70, 2, TRUE, 0)</f>
        <v>#NAME?</v>
      </c>
      <c r="AH34" s="4">
        <v>53.5</v>
      </c>
      <c r="AI34" s="4" t="e">
        <f t="array" aca="1" ref="AI34" ca="1">_xludf.IFS(AH34&gt;20, 1, AH34&lt;8, 2, TRUE, 0)</f>
        <v>#NAME?</v>
      </c>
      <c r="AJ34" s="4">
        <v>9.4</v>
      </c>
      <c r="AK34" s="4" t="e">
        <f t="array" aca="1" ref="AK34" ca="1">_xludf.IFS(AJ34&gt;1.3, 1, AJ34&lt;0.7, 2, TRUE, 0)</f>
        <v>#NAME?</v>
      </c>
      <c r="AL34" s="4">
        <v>13</v>
      </c>
      <c r="AM34" s="4" t="e">
        <f t="array" aca="1" ref="AM34" ca="1">_xludf.IFS(AL34&gt;39, 1, AL34&lt;13, 2, TRUE, 0)</f>
        <v>#NAME?</v>
      </c>
      <c r="AN34" s="4">
        <v>3</v>
      </c>
      <c r="AO34" s="4" t="e">
        <f t="array" aca="1" ref="AO34" ca="1">_xludf.IFS(AN34&gt;52, 1, AN34&lt;7, 2, TRUE, 0)</f>
        <v>#NAME?</v>
      </c>
      <c r="AP34" s="4" t="s">
        <v>17</v>
      </c>
      <c r="AR34" s="4" t="s">
        <v>17</v>
      </c>
      <c r="AT34" s="4" t="s">
        <v>17</v>
      </c>
      <c r="AV34" s="4">
        <v>9.1</v>
      </c>
      <c r="AW34" s="4" t="e">
        <f t="array" aca="1" ref="AW34" ca="1">_xludf.IFS(AV34&gt;10.2, 1, AV34&lt;8.8, 2, TRUE, 0)</f>
        <v>#NAME?</v>
      </c>
      <c r="AX34" s="4">
        <v>4.4000000000000004</v>
      </c>
      <c r="AY34" s="4" t="e">
        <f t="array" aca="1" ref="AY34" ca="1">_xludf.IFS(AX34&gt;5.1, 1, AX34&lt;2.4, 2, TRUE, 0)</f>
        <v>#NAME?</v>
      </c>
      <c r="AZ34" s="4">
        <v>139</v>
      </c>
      <c r="BA34" s="4" t="e">
        <f t="array" aca="1" ref="BA34" ca="1">_xludf.IFS(AZ34&gt;146, 1, AZ34&lt;136, 2, TRUE, 0)</f>
        <v>#NAME?</v>
      </c>
      <c r="BB34" s="4">
        <v>3.7</v>
      </c>
      <c r="BC34" s="4" t="e">
        <f t="array" aca="1" ref="BC34" ca="1">_xludf.IFS(BB34&gt;5.1, 1, BB34&lt;3.5, 2, TRUE, 0)</f>
        <v>#NAME?</v>
      </c>
      <c r="BD34" s="4">
        <v>7.9</v>
      </c>
      <c r="BE34" s="4" t="e">
        <f t="array" aca="1" ref="BE34" ca="1">_xludf.IFS(BD34&gt;8.7, 1, BD34&lt;6.6, 2, TRUE, 0)</f>
        <v>#NAME?</v>
      </c>
      <c r="BF34" s="4">
        <v>4.5999999999999996</v>
      </c>
      <c r="BG34" s="4" t="e">
        <f t="array" aca="1" ref="BG34" ca="1">_xludf.IFS(BF34&gt;5.2, 1, BF34&lt;3.5, 2, TRUE, 0)</f>
        <v>#NAME?</v>
      </c>
      <c r="BH34" s="4">
        <v>3.3</v>
      </c>
      <c r="BI34" s="4" t="e">
        <f t="array" aca="1" ref="BI34" ca="1">_xludf.IFS(BH34&gt;3.5, 1, BH34&lt;1.5, 2, TRUE, 0)</f>
        <v>#NAME?</v>
      </c>
      <c r="BJ34" s="4">
        <v>118</v>
      </c>
      <c r="BK34" s="4" t="e">
        <f t="array" aca="1" ref="BK34" ca="1">_xludf.IFS(BJ34&gt;129, 1, BJ34&lt;40, 2, TRUE, 0)</f>
        <v>#NAME?</v>
      </c>
      <c r="BL34" s="4" t="s">
        <v>17</v>
      </c>
      <c r="BN34" s="4" t="s">
        <v>17</v>
      </c>
      <c r="BP34" s="4" t="s">
        <v>17</v>
      </c>
      <c r="BR34" s="4" t="s">
        <v>17</v>
      </c>
      <c r="BT34" s="4" t="s">
        <v>17</v>
      </c>
      <c r="BV34" s="4" t="s">
        <v>17</v>
      </c>
      <c r="BW34" s="4" t="s">
        <v>17</v>
      </c>
      <c r="BX34" s="4">
        <v>0.8</v>
      </c>
    </row>
    <row r="35" spans="1:76" ht="15.75" customHeight="1">
      <c r="A35" s="4">
        <v>343021</v>
      </c>
      <c r="B35" s="4" t="s">
        <v>11</v>
      </c>
      <c r="C35" s="4">
        <v>77</v>
      </c>
      <c r="D35" s="4">
        <v>5.14</v>
      </c>
      <c r="E35" s="4" t="e">
        <f t="array" aca="1" ref="E35" ca="1">_xludf.IFS(D35&gt;10, 1, D35&lt;4, 2, TRUE, 0)</f>
        <v>#NAME?</v>
      </c>
      <c r="F35" s="4">
        <v>4.08</v>
      </c>
      <c r="G35" s="4" t="e">
        <f t="array" aca="1" ref="G35" ca="1">_xludf.IFS(F35&gt;6.2, 1, F35&lt;3.7, 2, TRUE, 0)</f>
        <v>#NAME?</v>
      </c>
      <c r="H35" s="4">
        <v>8.3000000000000007</v>
      </c>
      <c r="I35" s="4" t="e">
        <f t="array" aca="1" ref="I35" ca="1">_xludf.IFS(H35&gt;18, 1, H35&lt;13, 2, TRUE, 0)</f>
        <v>#NAME?</v>
      </c>
      <c r="J35" s="4">
        <v>26.2</v>
      </c>
      <c r="K35" s="4" t="e">
        <f t="array" aca="1" ref="K35" ca="1">_xludf.IFS(J35&gt;55, 1, J35&lt;34, 2, TRUE, 0)</f>
        <v>#NAME?</v>
      </c>
      <c r="L35" s="4">
        <v>64.2</v>
      </c>
      <c r="M35" s="4" t="e">
        <f t="array" aca="1" ref="M35" ca="1">_xludf.IFS(L35&gt;100, 1, L35&lt;80, 2, TRUE, 0)</f>
        <v>#NAME?</v>
      </c>
      <c r="N35" s="4">
        <v>20.3</v>
      </c>
      <c r="O35" s="4" t="e">
        <f t="array" aca="1" ref="O35" ca="1">_xludf.IFS(N35&gt;32, 1, N35&lt;26, 2, TRUE, 0)</f>
        <v>#NAME?</v>
      </c>
      <c r="P35" s="4">
        <v>31.7</v>
      </c>
      <c r="Q35" s="4" t="e">
        <f t="array" aca="1" ref="Q35" ca="1">_xludf.IFS(P35&gt;37, 1, P35&lt;31, 2, TRUE, 0)</f>
        <v>#NAME?</v>
      </c>
      <c r="R35" s="4">
        <v>58</v>
      </c>
      <c r="S35" s="4" t="e">
        <f t="array" aca="1" ref="S35" ca="1">_xludf.IFS(R35&gt;400, 1, R35&lt;138, 2, TRUE, 0)</f>
        <v>#NAME?</v>
      </c>
      <c r="T35" s="4">
        <v>15</v>
      </c>
      <c r="U35" s="4" t="e">
        <f t="array" aca="1" ref="U35" ca="1">_xludf.IFS(T35&gt;15, 1, T35&lt;11, 2, TRUE, 0)</f>
        <v>#NAME?</v>
      </c>
      <c r="V35" s="4">
        <v>69.099999999999994</v>
      </c>
      <c r="W35" s="4" t="e">
        <f t="array" aca="1" ref="W35" ca="1">_xludf.IFS(V35&gt;78, 1, V35&lt;45, 2, TRUE, 0)</f>
        <v>#NAME?</v>
      </c>
      <c r="X35" s="4">
        <v>20.6</v>
      </c>
      <c r="Y35" s="4" t="e">
        <f t="array" aca="1" ref="Y35" ca="1">_xludf.IFS(X35&gt;45, 1, X35&lt;23, 2, TRUE, 0)</f>
        <v>#NAME?</v>
      </c>
      <c r="Z35" s="4">
        <v>5.8</v>
      </c>
      <c r="AA35" s="4" t="e">
        <f t="array" aca="1" ref="AA35" ca="1">_xludf.IFS(Z35&gt;10, 1, Z35&lt;2, 2, TRUE, 0)</f>
        <v>#NAME?</v>
      </c>
      <c r="AB35" s="4">
        <v>3.9</v>
      </c>
      <c r="AC35" s="4" t="e">
        <f t="array" aca="1" ref="AC35" ca="1">_xludf.IFS(AB35&gt;6, 1, AB35&lt;0, 2, TRUE, 0)</f>
        <v>#NAME?</v>
      </c>
      <c r="AD35" s="4">
        <v>0.6</v>
      </c>
      <c r="AE35" s="4" t="e">
        <f t="array" aca="1" ref="AE35" ca="1">_xludf.IFS(AD35&gt;2, 1, AD35&lt;0, 2, TRUE, 0)</f>
        <v>#NAME?</v>
      </c>
      <c r="AF35" s="4">
        <v>197</v>
      </c>
      <c r="AG35" s="4" t="e">
        <f t="array" aca="1" ref="AG35" ca="1">_xludf.IFS(AF35&gt;100, 1, AF35&lt;70, 2, TRUE, 0)</f>
        <v>#NAME?</v>
      </c>
      <c r="AH35" s="4">
        <v>66.099999999999994</v>
      </c>
      <c r="AI35" s="4" t="e">
        <f t="array" aca="1" ref="AI35" ca="1">_xludf.IFS(AH35&gt;20, 1, AH35&lt;8, 2, TRUE, 0)</f>
        <v>#NAME?</v>
      </c>
      <c r="AJ35" s="4">
        <v>9.6</v>
      </c>
      <c r="AK35" s="4" t="e">
        <f t="array" aca="1" ref="AK35" ca="1">_xludf.IFS(AJ35&gt;1.3, 1, AJ35&lt;0.7, 2, TRUE, 0)</f>
        <v>#NAME?</v>
      </c>
      <c r="AL35" s="4">
        <v>10</v>
      </c>
      <c r="AM35" s="4" t="e">
        <f t="array" aca="1" ref="AM35" ca="1">_xludf.IFS(AL35&gt;39, 1, AL35&lt;13, 2, TRUE, 0)</f>
        <v>#NAME?</v>
      </c>
      <c r="AN35" s="4">
        <v>8</v>
      </c>
      <c r="AO35" s="4" t="e">
        <f t="array" aca="1" ref="AO35" ca="1">_xludf.IFS(AN35&gt;52, 1, AN35&lt;7, 2, TRUE, 0)</f>
        <v>#NAME?</v>
      </c>
      <c r="AP35" s="4" t="s">
        <v>17</v>
      </c>
      <c r="AR35" s="4" t="s">
        <v>17</v>
      </c>
      <c r="AT35" s="4" t="s">
        <v>17</v>
      </c>
      <c r="AV35" s="4">
        <v>8.5</v>
      </c>
      <c r="AW35" s="4" t="e">
        <f t="array" aca="1" ref="AW35" ca="1">_xludf.IFS(AV35&gt;10.2, 1, AV35&lt;8.8, 2, TRUE, 0)</f>
        <v>#NAME?</v>
      </c>
      <c r="AX35" s="4">
        <v>6.1</v>
      </c>
      <c r="AY35" s="4" t="e">
        <f t="array" aca="1" ref="AY35" ca="1">_xludf.IFS(AX35&gt;5.1, 1, AX35&lt;2.4, 2, TRUE, 0)</f>
        <v>#NAME?</v>
      </c>
      <c r="AZ35" s="4">
        <v>137</v>
      </c>
      <c r="BA35" s="4" t="e">
        <f t="array" aca="1" ref="BA35" ca="1">_xludf.IFS(AZ35&gt;146, 1, AZ35&lt;136, 2, TRUE, 0)</f>
        <v>#NAME?</v>
      </c>
      <c r="BB35" s="4">
        <v>4.5999999999999996</v>
      </c>
      <c r="BC35" s="4" t="e">
        <f t="array" aca="1" ref="BC35" ca="1">_xludf.IFS(BB35&gt;5.1, 1, BB35&lt;3.5, 2, TRUE, 0)</f>
        <v>#NAME?</v>
      </c>
      <c r="BD35" s="4">
        <v>6.6</v>
      </c>
      <c r="BE35" s="4" t="e">
        <f t="array" aca="1" ref="BE35" ca="1">_xludf.IFS(BD35&gt;8.7, 1, BD35&lt;6.6, 2, TRUE, 0)</f>
        <v>#NAME?</v>
      </c>
      <c r="BF35" s="4">
        <v>4</v>
      </c>
      <c r="BG35" s="4" t="e">
        <f t="array" aca="1" ref="BG35" ca="1">_xludf.IFS(BF35&gt;5.2, 1, BF35&lt;3.5, 2, TRUE, 0)</f>
        <v>#NAME?</v>
      </c>
      <c r="BH35" s="4">
        <v>2.6</v>
      </c>
      <c r="BI35" s="4" t="e">
        <f t="array" aca="1" ref="BI35" ca="1">_xludf.IFS(BH35&gt;3.5, 1, BH35&lt;1.5, 2, TRUE, 0)</f>
        <v>#NAME?</v>
      </c>
      <c r="BJ35" s="4">
        <v>90</v>
      </c>
      <c r="BK35" s="4" t="e">
        <f t="array" aca="1" ref="BK35" ca="1">_xludf.IFS(BJ35&gt;129, 1, BJ35&lt;40, 2, TRUE, 0)</f>
        <v>#NAME?</v>
      </c>
      <c r="BL35" s="4" t="s">
        <v>17</v>
      </c>
      <c r="BN35" s="4" t="s">
        <v>17</v>
      </c>
      <c r="BP35" s="4" t="s">
        <v>17</v>
      </c>
      <c r="BR35" s="4" t="s">
        <v>17</v>
      </c>
      <c r="BT35" s="4" t="s">
        <v>17</v>
      </c>
      <c r="BV35" s="4" t="s">
        <v>17</v>
      </c>
      <c r="BW35" s="4" t="s">
        <v>17</v>
      </c>
      <c r="BX35" s="4">
        <v>0.5</v>
      </c>
    </row>
    <row r="36" spans="1:76" ht="15.75" customHeight="1">
      <c r="A36" s="4">
        <v>349435</v>
      </c>
      <c r="B36" s="4" t="s">
        <v>21</v>
      </c>
      <c r="C36" s="4">
        <v>71</v>
      </c>
      <c r="D36" s="4">
        <v>5.39</v>
      </c>
      <c r="E36" s="4" t="e">
        <f t="array" aca="1" ref="E36" ca="1">_xludf.IFS(D36&gt;10, 1, D36&lt;4, 2, TRUE, 0)</f>
        <v>#NAME?</v>
      </c>
      <c r="F36" s="4">
        <v>3.28</v>
      </c>
      <c r="G36" s="4" t="e">
        <f t="array" aca="1" ref="G36" ca="1">_xludf.IFS(F36&gt;6.2, 1, F36&lt;3.7, 2, TRUE, 0)</f>
        <v>#NAME?</v>
      </c>
      <c r="H36" s="4">
        <v>10.4</v>
      </c>
      <c r="I36" s="4" t="e">
        <f t="array" aca="1" ref="I36" ca="1">_xludf.IFS(H36&gt;18, 1, H36&lt;13, 2, TRUE, 0)</f>
        <v>#NAME?</v>
      </c>
      <c r="J36" s="4">
        <v>29.4</v>
      </c>
      <c r="K36" s="4" t="e">
        <f t="array" aca="1" ref="K36" ca="1">_xludf.IFS(J36&gt;55, 1, J36&lt;34, 2, TRUE, 0)</f>
        <v>#NAME?</v>
      </c>
      <c r="L36" s="4">
        <v>89.6</v>
      </c>
      <c r="M36" s="4" t="e">
        <f t="array" aca="1" ref="M36" ca="1">_xludf.IFS(L36&gt;100, 1, L36&lt;80, 2, TRUE, 0)</f>
        <v>#NAME?</v>
      </c>
      <c r="N36" s="4">
        <v>31.7</v>
      </c>
      <c r="O36" s="4" t="e">
        <f t="array" aca="1" ref="O36" ca="1">_xludf.IFS(N36&gt;32, 1, N36&lt;26, 2, TRUE, 0)</f>
        <v>#NAME?</v>
      </c>
      <c r="P36" s="4">
        <v>35.4</v>
      </c>
      <c r="Q36" s="4" t="e">
        <f t="array" aca="1" ref="Q36" ca="1">_xludf.IFS(P36&gt;37, 1, P36&lt;31, 2, TRUE, 0)</f>
        <v>#NAME?</v>
      </c>
      <c r="R36" s="4">
        <v>114</v>
      </c>
      <c r="S36" s="4" t="e">
        <f t="array" aca="1" ref="S36" ca="1">_xludf.IFS(R36&gt;400, 1, R36&lt;138, 2, TRUE, 0)</f>
        <v>#NAME?</v>
      </c>
      <c r="T36" s="4">
        <v>13.6</v>
      </c>
      <c r="U36" s="4" t="e">
        <f t="array" aca="1" ref="U36" ca="1">_xludf.IFS(T36&gt;15, 1, T36&lt;11, 2, TRUE, 0)</f>
        <v>#NAME?</v>
      </c>
      <c r="V36" s="4">
        <v>73.400000000000006</v>
      </c>
      <c r="W36" s="4" t="e">
        <f t="array" aca="1" ref="W36" ca="1">_xludf.IFS(V36&gt;78, 1, V36&lt;45, 2, TRUE, 0)</f>
        <v>#NAME?</v>
      </c>
      <c r="X36" s="4">
        <v>18.2</v>
      </c>
      <c r="Y36" s="4" t="e">
        <f t="array" aca="1" ref="Y36" ca="1">_xludf.IFS(X36&gt;45, 1, X36&lt;23, 2, TRUE, 0)</f>
        <v>#NAME?</v>
      </c>
      <c r="Z36" s="4">
        <v>5.4</v>
      </c>
      <c r="AA36" s="4" t="e">
        <f t="array" aca="1" ref="AA36" ca="1">_xludf.IFS(Z36&gt;10, 1, Z36&lt;2, 2, TRUE, 0)</f>
        <v>#NAME?</v>
      </c>
      <c r="AB36" s="4">
        <v>2.8</v>
      </c>
      <c r="AC36" s="4" t="e">
        <f t="array" aca="1" ref="AC36" ca="1">_xludf.IFS(AB36&gt;6, 1, AB36&lt;0, 2, TRUE, 0)</f>
        <v>#NAME?</v>
      </c>
      <c r="AD36" s="4">
        <v>0.2</v>
      </c>
      <c r="AE36" s="4" t="e">
        <f t="array" aca="1" ref="AE36" ca="1">_xludf.IFS(AD36&gt;2, 1, AD36&lt;0, 2, TRUE, 0)</f>
        <v>#NAME?</v>
      </c>
      <c r="AF36" s="4">
        <v>256</v>
      </c>
      <c r="AG36" s="4" t="e">
        <f t="array" aca="1" ref="AG36" ca="1">_xludf.IFS(AF36&gt;100, 1, AF36&lt;70, 2, TRUE, 0)</f>
        <v>#NAME?</v>
      </c>
      <c r="AH36" s="4">
        <v>75.2</v>
      </c>
      <c r="AI36" s="4" t="e">
        <f t="array" aca="1" ref="AI36" ca="1">_xludf.IFS(AH36&gt;20, 1, AH36&lt;8, 2, TRUE, 0)</f>
        <v>#NAME?</v>
      </c>
      <c r="AJ36" s="4">
        <v>6.3</v>
      </c>
      <c r="AK36" s="4" t="e">
        <f t="array" aca="1" ref="AK36" ca="1">_xludf.IFS(AJ36&gt;1.3, 1, AJ36&lt;0.7, 2, TRUE, 0)</f>
        <v>#NAME?</v>
      </c>
      <c r="AL36" s="4">
        <v>10</v>
      </c>
      <c r="AM36" s="4" t="e">
        <f t="array" aca="1" ref="AM36" ca="1">_xludf.IFS(AL36&gt;39, 1, AL36&lt;13, 2, TRUE, 0)</f>
        <v>#NAME?</v>
      </c>
      <c r="AN36" s="4">
        <v>3</v>
      </c>
      <c r="AO36" s="4" t="e">
        <f t="array" aca="1" ref="AO36" ca="1">_xludf.IFS(AN36&gt;52, 1, AN36&lt;7, 2, TRUE, 0)</f>
        <v>#NAME?</v>
      </c>
      <c r="AP36" s="4" t="s">
        <v>17</v>
      </c>
      <c r="AR36" s="4" t="s">
        <v>17</v>
      </c>
      <c r="AT36" s="4" t="s">
        <v>17</v>
      </c>
      <c r="AV36" s="4">
        <v>9.9</v>
      </c>
      <c r="AW36" s="4" t="e">
        <f t="array" aca="1" ref="AW36" ca="1">_xludf.IFS(AV36&gt;10.2, 1, AV36&lt;8.8, 2, TRUE, 0)</f>
        <v>#NAME?</v>
      </c>
      <c r="AX36" s="4">
        <v>3.98</v>
      </c>
      <c r="AY36" s="4" t="e">
        <f t="array" aca="1" ref="AY36" ca="1">_xludf.IFS(AX36&gt;5.1, 1, AX36&lt;2.4, 2, TRUE, 0)</f>
        <v>#NAME?</v>
      </c>
      <c r="AZ36" s="4">
        <v>134</v>
      </c>
      <c r="BA36" s="4" t="e">
        <f t="array" aca="1" ref="BA36" ca="1">_xludf.IFS(AZ36&gt;146, 1, AZ36&lt;136, 2, TRUE, 0)</f>
        <v>#NAME?</v>
      </c>
      <c r="BB36" s="4">
        <v>5.4</v>
      </c>
      <c r="BC36" s="4" t="e">
        <f t="array" aca="1" ref="BC36" ca="1">_xludf.IFS(BB36&gt;5.1, 1, BB36&lt;3.5, 2, TRUE, 0)</f>
        <v>#NAME?</v>
      </c>
      <c r="BD36" s="4">
        <v>7.5</v>
      </c>
      <c r="BE36" s="4" t="e">
        <f t="array" aca="1" ref="BE36" ca="1">_xludf.IFS(BD36&gt;8.7, 1, BD36&lt;6.6, 2, TRUE, 0)</f>
        <v>#NAME?</v>
      </c>
      <c r="BF36" s="4">
        <v>4.7</v>
      </c>
      <c r="BG36" s="4" t="e">
        <f t="array" aca="1" ref="BG36" ca="1">_xludf.IFS(BF36&gt;5.2, 1, BF36&lt;3.5, 2, TRUE, 0)</f>
        <v>#NAME?</v>
      </c>
      <c r="BH36" s="4">
        <v>2.8</v>
      </c>
      <c r="BI36" s="4" t="e">
        <f t="array" aca="1" ref="BI36" ca="1">_xludf.IFS(BH36&gt;3.5, 1, BH36&lt;1.5, 2, TRUE, 0)</f>
        <v>#NAME?</v>
      </c>
      <c r="BJ36" s="4">
        <v>78</v>
      </c>
      <c r="BK36" s="4" t="e">
        <f t="array" aca="1" ref="BK36" ca="1">_xludf.IFS(BJ36&gt;129, 1, BJ36&lt;40, 2, TRUE, 0)</f>
        <v>#NAME?</v>
      </c>
      <c r="BL36" s="4" t="s">
        <v>17</v>
      </c>
      <c r="BN36" s="4" t="s">
        <v>17</v>
      </c>
      <c r="BP36" s="4" t="s">
        <v>17</v>
      </c>
      <c r="BR36" s="4" t="s">
        <v>17</v>
      </c>
      <c r="BT36" s="4" t="s">
        <v>17</v>
      </c>
      <c r="BV36" s="4" t="s">
        <v>17</v>
      </c>
      <c r="BW36" s="4" t="s">
        <v>17</v>
      </c>
      <c r="BX36" s="4">
        <v>0.6</v>
      </c>
    </row>
    <row r="37" spans="1:76" ht="15.75" customHeight="1">
      <c r="A37" s="4">
        <v>350633</v>
      </c>
      <c r="B37" s="4" t="s">
        <v>21</v>
      </c>
      <c r="C37" s="4">
        <v>52</v>
      </c>
      <c r="D37" s="4">
        <v>8.02</v>
      </c>
      <c r="E37" s="4" t="e">
        <f t="array" aca="1" ref="E37" ca="1">_xludf.IFS(D37&gt;10, 1, D37&lt;4, 2, TRUE, 0)</f>
        <v>#NAME?</v>
      </c>
      <c r="F37" s="4">
        <v>3.87</v>
      </c>
      <c r="G37" s="4" t="e">
        <f t="array" aca="1" ref="G37" ca="1">_xludf.IFS(F37&gt;6.2, 1, F37&lt;3.7, 2, TRUE, 0)</f>
        <v>#NAME?</v>
      </c>
      <c r="H37" s="4">
        <v>11.6</v>
      </c>
      <c r="I37" s="4" t="e">
        <f t="array" aca="1" ref="I37" ca="1">_xludf.IFS(H37&gt;18, 1, H37&lt;13, 2, TRUE, 0)</f>
        <v>#NAME?</v>
      </c>
      <c r="J37" s="4">
        <v>34.4</v>
      </c>
      <c r="K37" s="4" t="e">
        <f t="array" aca="1" ref="K37" ca="1">_xludf.IFS(J37&gt;55, 1, J37&lt;34, 2, TRUE, 0)</f>
        <v>#NAME?</v>
      </c>
      <c r="L37" s="4">
        <v>88.9</v>
      </c>
      <c r="M37" s="4" t="e">
        <f t="array" aca="1" ref="M37" ca="1">_xludf.IFS(L37&gt;100, 1, L37&lt;80, 2, TRUE, 0)</f>
        <v>#NAME?</v>
      </c>
      <c r="N37" s="4">
        <v>30</v>
      </c>
      <c r="O37" s="4" t="e">
        <f t="array" aca="1" ref="O37" ca="1">_xludf.IFS(N37&gt;32, 1, N37&lt;26, 2, TRUE, 0)</f>
        <v>#NAME?</v>
      </c>
      <c r="P37" s="4">
        <v>33.700000000000003</v>
      </c>
      <c r="Q37" s="4" t="e">
        <f t="array" aca="1" ref="Q37" ca="1">_xludf.IFS(P37&gt;37, 1, P37&lt;31, 2, TRUE, 0)</f>
        <v>#NAME?</v>
      </c>
      <c r="R37" s="4">
        <v>226</v>
      </c>
      <c r="S37" s="4" t="e">
        <f t="array" aca="1" ref="S37" ca="1">_xludf.IFS(R37&gt;400, 1, R37&lt;138, 2, TRUE, 0)</f>
        <v>#NAME?</v>
      </c>
      <c r="T37" s="4">
        <v>14.6</v>
      </c>
      <c r="U37" s="4" t="e">
        <f t="array" aca="1" ref="U37" ca="1">_xludf.IFS(T37&gt;15, 1, T37&lt;11, 2, TRUE, 0)</f>
        <v>#NAME?</v>
      </c>
      <c r="V37" s="4">
        <v>73.900000000000006</v>
      </c>
      <c r="W37" s="4" t="e">
        <f t="array" aca="1" ref="W37" ca="1">_xludf.IFS(V37&gt;78, 1, V37&lt;45, 2, TRUE, 0)</f>
        <v>#NAME?</v>
      </c>
      <c r="X37" s="4">
        <v>17</v>
      </c>
      <c r="Y37" s="4" t="e">
        <f t="array" aca="1" ref="Y37" ca="1">_xludf.IFS(X37&gt;45, 1, X37&lt;23, 2, TRUE, 0)</f>
        <v>#NAME?</v>
      </c>
      <c r="Z37" s="4">
        <v>5.4</v>
      </c>
      <c r="AA37" s="4" t="e">
        <f t="array" aca="1" ref="AA37" ca="1">_xludf.IFS(Z37&gt;10, 1, Z37&lt;2, 2, TRUE, 0)</f>
        <v>#NAME?</v>
      </c>
      <c r="AB37" s="4">
        <v>3.1</v>
      </c>
      <c r="AC37" s="4" t="e">
        <f t="array" aca="1" ref="AC37" ca="1">_xludf.IFS(AB37&gt;6, 1, AB37&lt;0, 2, TRUE, 0)</f>
        <v>#NAME?</v>
      </c>
      <c r="AD37" s="4">
        <v>0.6</v>
      </c>
      <c r="AE37" s="4" t="e">
        <f t="array" aca="1" ref="AE37" ca="1">_xludf.IFS(AD37&gt;2, 1, AD37&lt;0, 2, TRUE, 0)</f>
        <v>#NAME?</v>
      </c>
      <c r="AF37" s="4">
        <v>164</v>
      </c>
      <c r="AG37" s="4" t="e">
        <f t="array" aca="1" ref="AG37" ca="1">_xludf.IFS(AF37&gt;100, 1, AF37&lt;70, 2, TRUE, 0)</f>
        <v>#NAME?</v>
      </c>
      <c r="AH37" s="4">
        <v>67.8</v>
      </c>
      <c r="AI37" s="4" t="e">
        <f t="array" aca="1" ref="AI37" ca="1">_xludf.IFS(AH37&gt;20, 1, AH37&lt;8, 2, TRUE, 0)</f>
        <v>#NAME?</v>
      </c>
      <c r="AJ37" s="4">
        <v>10.5</v>
      </c>
      <c r="AK37" s="4" t="e">
        <f t="array" aca="1" ref="AK37" ca="1">_xludf.IFS(AJ37&gt;1.3, 1, AJ37&lt;0.7, 2, TRUE, 0)</f>
        <v>#NAME?</v>
      </c>
      <c r="AL37" s="4">
        <v>11</v>
      </c>
      <c r="AM37" s="4" t="e">
        <f t="array" aca="1" ref="AM37" ca="1">_xludf.IFS(AL37&gt;39, 1, AL37&lt;13, 2, TRUE, 0)</f>
        <v>#NAME?</v>
      </c>
      <c r="AN37" s="4">
        <v>10</v>
      </c>
      <c r="AO37" s="4" t="e">
        <f t="array" aca="1" ref="AO37" ca="1">_xludf.IFS(AN37&gt;52, 1, AN37&lt;7, 2, TRUE, 0)</f>
        <v>#NAME?</v>
      </c>
      <c r="AP37" s="4" t="s">
        <v>17</v>
      </c>
      <c r="AR37" s="4" t="s">
        <v>17</v>
      </c>
      <c r="AT37" s="4" t="s">
        <v>17</v>
      </c>
      <c r="AV37" s="4">
        <v>9.9</v>
      </c>
      <c r="AW37" s="4" t="e">
        <f t="array" aca="1" ref="AW37" ca="1">_xludf.IFS(AV37&gt;10.2, 1, AV37&lt;8.8, 2, TRUE, 0)</f>
        <v>#NAME?</v>
      </c>
      <c r="AX37" s="4">
        <v>5.5</v>
      </c>
      <c r="AY37" s="4" t="e">
        <f t="array" aca="1" ref="AY37" ca="1">_xludf.IFS(AX37&gt;5.1, 1, AX37&lt;2.4, 2, TRUE, 0)</f>
        <v>#NAME?</v>
      </c>
      <c r="AZ37" s="4">
        <v>135</v>
      </c>
      <c r="BA37" s="4" t="e">
        <f t="array" aca="1" ref="BA37" ca="1">_xludf.IFS(AZ37&gt;146, 1, AZ37&lt;136, 2, TRUE, 0)</f>
        <v>#NAME?</v>
      </c>
      <c r="BB37" s="4">
        <v>4.9000000000000004</v>
      </c>
      <c r="BC37" s="4" t="e">
        <f t="array" aca="1" ref="BC37" ca="1">_xludf.IFS(BB37&gt;5.1, 1, BB37&lt;3.5, 2, TRUE, 0)</f>
        <v>#NAME?</v>
      </c>
      <c r="BD37" s="4">
        <v>8.1</v>
      </c>
      <c r="BE37" s="4" t="e">
        <f t="array" aca="1" ref="BE37" ca="1">_xludf.IFS(BD37&gt;8.7, 1, BD37&lt;6.6, 2, TRUE, 0)</f>
        <v>#NAME?</v>
      </c>
      <c r="BF37" s="4">
        <v>4.4000000000000004</v>
      </c>
      <c r="BG37" s="4" t="e">
        <f t="array" aca="1" ref="BG37" ca="1">_xludf.IFS(BF37&gt;5.2, 1, BF37&lt;3.5, 2, TRUE, 0)</f>
        <v>#NAME?</v>
      </c>
      <c r="BH37" s="4">
        <v>3.7</v>
      </c>
      <c r="BI37" s="4" t="e">
        <f t="array" aca="1" ref="BI37" ca="1">_xludf.IFS(BH37&gt;3.5, 1, BH37&lt;1.5, 2, TRUE, 0)</f>
        <v>#NAME?</v>
      </c>
      <c r="BJ37" s="4">
        <v>61</v>
      </c>
      <c r="BK37" s="4" t="e">
        <f t="array" aca="1" ref="BK37" ca="1">_xludf.IFS(BJ37&gt;129, 1, BJ37&lt;40, 2, TRUE, 0)</f>
        <v>#NAME?</v>
      </c>
      <c r="BL37" s="4" t="s">
        <v>17</v>
      </c>
      <c r="BN37" s="4" t="s">
        <v>17</v>
      </c>
      <c r="BP37" s="4" t="s">
        <v>17</v>
      </c>
      <c r="BR37" s="4" t="s">
        <v>17</v>
      </c>
      <c r="BT37" s="4" t="s">
        <v>17</v>
      </c>
      <c r="BV37" s="4" t="s">
        <v>17</v>
      </c>
      <c r="BW37" s="4" t="s">
        <v>17</v>
      </c>
      <c r="BX37" s="4">
        <v>0.5</v>
      </c>
    </row>
    <row r="38" spans="1:76" ht="15.75" customHeight="1">
      <c r="A38" s="4">
        <v>351137</v>
      </c>
      <c r="B38" s="4" t="s">
        <v>11</v>
      </c>
      <c r="C38" s="4">
        <v>57</v>
      </c>
      <c r="D38" s="4">
        <v>5.38</v>
      </c>
      <c r="E38" s="4" t="e">
        <f t="array" aca="1" ref="E38" ca="1">_xludf.IFS(D38&gt;10, 1, D38&lt;4, 2, TRUE, 0)</f>
        <v>#NAME?</v>
      </c>
      <c r="F38" s="4">
        <v>3.7</v>
      </c>
      <c r="G38" s="4" t="e">
        <f t="array" aca="1" ref="G38" ca="1">_xludf.IFS(F38&gt;6.2, 1, F38&lt;3.7, 2, TRUE, 0)</f>
        <v>#NAME?</v>
      </c>
      <c r="H38" s="4">
        <v>10.9</v>
      </c>
      <c r="I38" s="4" t="e">
        <f t="array" aca="1" ref="I38" ca="1">_xludf.IFS(H38&gt;18, 1, H38&lt;13, 2, TRUE, 0)</f>
        <v>#NAME?</v>
      </c>
      <c r="J38" s="4">
        <v>31</v>
      </c>
      <c r="K38" s="4" t="e">
        <f t="array" aca="1" ref="K38" ca="1">_xludf.IFS(J38&gt;55, 1, J38&lt;34, 2, TRUE, 0)</f>
        <v>#NAME?</v>
      </c>
      <c r="L38" s="4">
        <v>83.8</v>
      </c>
      <c r="M38" s="4" t="e">
        <f t="array" aca="1" ref="M38" ca="1">_xludf.IFS(L38&gt;100, 1, L38&lt;80, 2, TRUE, 0)</f>
        <v>#NAME?</v>
      </c>
      <c r="N38" s="4">
        <v>29.5</v>
      </c>
      <c r="O38" s="4" t="e">
        <f t="array" aca="1" ref="O38" ca="1">_xludf.IFS(N38&gt;32, 1, N38&lt;26, 2, TRUE, 0)</f>
        <v>#NAME?</v>
      </c>
      <c r="P38" s="4">
        <v>35.200000000000003</v>
      </c>
      <c r="Q38" s="4" t="e">
        <f t="array" aca="1" ref="Q38" ca="1">_xludf.IFS(P38&gt;37, 1, P38&lt;31, 2, TRUE, 0)</f>
        <v>#NAME?</v>
      </c>
      <c r="R38" s="4">
        <v>130</v>
      </c>
      <c r="S38" s="4" t="e">
        <f t="array" aca="1" ref="S38" ca="1">_xludf.IFS(R38&gt;400, 1, R38&lt;138, 2, TRUE, 0)</f>
        <v>#NAME?</v>
      </c>
      <c r="T38" s="4">
        <v>14.1</v>
      </c>
      <c r="U38" s="4" t="e">
        <f t="array" aca="1" ref="U38" ca="1">_xludf.IFS(T38&gt;15, 1, T38&lt;11, 2, TRUE, 0)</f>
        <v>#NAME?</v>
      </c>
      <c r="V38" s="4">
        <v>75.099999999999994</v>
      </c>
      <c r="W38" s="4" t="e">
        <f t="array" aca="1" ref="W38" ca="1">_xludf.IFS(V38&gt;78, 1, V38&lt;45, 2, TRUE, 0)</f>
        <v>#NAME?</v>
      </c>
      <c r="X38" s="4">
        <v>16.399999999999999</v>
      </c>
      <c r="Y38" s="4" t="e">
        <f t="array" aca="1" ref="Y38" ca="1">_xludf.IFS(X38&gt;45, 1, X38&lt;23, 2, TRUE, 0)</f>
        <v>#NAME?</v>
      </c>
      <c r="Z38" s="4">
        <v>5.9</v>
      </c>
      <c r="AA38" s="4" t="e">
        <f t="array" aca="1" ref="AA38" ca="1">_xludf.IFS(Z38&gt;10, 1, Z38&lt;2, 2, TRUE, 0)</f>
        <v>#NAME?</v>
      </c>
      <c r="AB38" s="4">
        <v>2.2000000000000002</v>
      </c>
      <c r="AC38" s="4" t="e">
        <f t="array" aca="1" ref="AC38" ca="1">_xludf.IFS(AB38&gt;6, 1, AB38&lt;0, 2, TRUE, 0)</f>
        <v>#NAME?</v>
      </c>
      <c r="AD38" s="4">
        <v>0.4</v>
      </c>
      <c r="AE38" s="4" t="e">
        <f t="array" aca="1" ref="AE38" ca="1">_xludf.IFS(AD38&gt;2, 1, AD38&lt;0, 2, TRUE, 0)</f>
        <v>#NAME?</v>
      </c>
      <c r="AF38" s="4">
        <v>237</v>
      </c>
      <c r="AG38" s="4" t="e">
        <f t="array" aca="1" ref="AG38" ca="1">_xludf.IFS(AF38&gt;100, 1, AF38&lt;70, 2, TRUE, 0)</f>
        <v>#NAME?</v>
      </c>
      <c r="AH38" s="4">
        <v>59.9</v>
      </c>
      <c r="AI38" s="4" t="e">
        <f t="array" aca="1" ref="AI38" ca="1">_xludf.IFS(AH38&gt;20, 1, AH38&lt;8, 2, TRUE, 0)</f>
        <v>#NAME?</v>
      </c>
      <c r="AJ38" s="4">
        <v>12.1</v>
      </c>
      <c r="AK38" s="4" t="e">
        <f t="array" aca="1" ref="AK38" ca="1">_xludf.IFS(AJ38&gt;1.3, 1, AJ38&lt;0.7, 2, TRUE, 0)</f>
        <v>#NAME?</v>
      </c>
      <c r="AL38" s="4">
        <v>11</v>
      </c>
      <c r="AM38" s="4" t="e">
        <f t="array" aca="1" ref="AM38" ca="1">_xludf.IFS(AL38&gt;39, 1, AL38&lt;13, 2, TRUE, 0)</f>
        <v>#NAME?</v>
      </c>
      <c r="AN38" s="4">
        <v>13</v>
      </c>
      <c r="AO38" s="4" t="e">
        <f t="array" aca="1" ref="AO38" ca="1">_xludf.IFS(AN38&gt;52, 1, AN38&lt;7, 2, TRUE, 0)</f>
        <v>#NAME?</v>
      </c>
      <c r="AP38" s="4" t="s">
        <v>17</v>
      </c>
      <c r="AR38" s="4" t="s">
        <v>17</v>
      </c>
      <c r="AT38" s="4" t="s">
        <v>17</v>
      </c>
      <c r="AV38" s="4">
        <v>8</v>
      </c>
      <c r="AW38" s="4" t="e">
        <f t="array" aca="1" ref="AW38" ca="1">_xludf.IFS(AV38&gt;10.2, 1, AV38&lt;8.8, 2, TRUE, 0)</f>
        <v>#NAME?</v>
      </c>
      <c r="AX38" s="4">
        <v>6.8</v>
      </c>
      <c r="AY38" s="4" t="e">
        <f t="array" aca="1" ref="AY38" ca="1">_xludf.IFS(AX38&gt;5.1, 1, AX38&lt;2.4, 2, TRUE, 0)</f>
        <v>#NAME?</v>
      </c>
      <c r="AZ38" s="4">
        <v>138</v>
      </c>
      <c r="BA38" s="4" t="e">
        <f t="array" aca="1" ref="BA38" ca="1">_xludf.IFS(AZ38&gt;146, 1, AZ38&lt;136, 2, TRUE, 0)</f>
        <v>#NAME?</v>
      </c>
      <c r="BB38" s="4">
        <v>5.5</v>
      </c>
      <c r="BC38" s="4" t="e">
        <f t="array" aca="1" ref="BC38" ca="1">_xludf.IFS(BB38&gt;5.1, 1, BB38&lt;3.5, 2, TRUE, 0)</f>
        <v>#NAME?</v>
      </c>
      <c r="BD38" s="4">
        <v>6.9</v>
      </c>
      <c r="BE38" s="4" t="e">
        <f t="array" aca="1" ref="BE38" ca="1">_xludf.IFS(BD38&gt;8.7, 1, BD38&lt;6.6, 2, TRUE, 0)</f>
        <v>#NAME?</v>
      </c>
      <c r="BF38" s="4">
        <v>4.3</v>
      </c>
      <c r="BG38" s="4" t="e">
        <f t="array" aca="1" ref="BG38" ca="1">_xludf.IFS(BF38&gt;5.2, 1, BF38&lt;3.5, 2, TRUE, 0)</f>
        <v>#NAME?</v>
      </c>
      <c r="BH38" s="4">
        <v>2.6</v>
      </c>
      <c r="BI38" s="4" t="e">
        <f t="array" aca="1" ref="BI38" ca="1">_xludf.IFS(BH38&gt;3.5, 1, BH38&lt;1.5, 2, TRUE, 0)</f>
        <v>#NAME?</v>
      </c>
      <c r="BJ38" s="4">
        <v>81</v>
      </c>
      <c r="BK38" s="4" t="e">
        <f t="array" aca="1" ref="BK38" ca="1">_xludf.IFS(BJ38&gt;129, 1, BJ38&lt;40, 2, TRUE, 0)</f>
        <v>#NAME?</v>
      </c>
      <c r="BL38" s="4" t="s">
        <v>17</v>
      </c>
      <c r="BN38" s="4" t="s">
        <v>17</v>
      </c>
      <c r="BP38" s="4" t="s">
        <v>17</v>
      </c>
      <c r="BR38" s="4" t="s">
        <v>17</v>
      </c>
      <c r="BT38" s="4" t="s">
        <v>17</v>
      </c>
      <c r="BV38" s="4" t="s">
        <v>17</v>
      </c>
      <c r="BW38" s="4" t="s">
        <v>17</v>
      </c>
      <c r="BX38" s="4">
        <v>0.4</v>
      </c>
    </row>
    <row r="39" spans="1:76" ht="15.75" customHeight="1">
      <c r="A39" s="4">
        <v>357416</v>
      </c>
      <c r="B39" s="4" t="s">
        <v>21</v>
      </c>
      <c r="C39" s="4">
        <v>75</v>
      </c>
      <c r="D39" s="4">
        <v>7.18</v>
      </c>
      <c r="E39" s="4" t="e">
        <f t="array" aca="1" ref="E39" ca="1">_xludf.IFS(D39&gt;10, 1, D39&lt;4, 2, TRUE, 0)</f>
        <v>#NAME?</v>
      </c>
      <c r="F39" s="4">
        <v>2.4300000000000002</v>
      </c>
      <c r="G39" s="4" t="e">
        <f t="array" aca="1" ref="G39" ca="1">_xludf.IFS(F39&gt;6.2, 1, F39&lt;3.7, 2, TRUE, 0)</f>
        <v>#NAME?</v>
      </c>
      <c r="H39" s="4">
        <v>8.3000000000000007</v>
      </c>
      <c r="I39" s="4" t="e">
        <f t="array" aca="1" ref="I39" ca="1">_xludf.IFS(H39&gt;18, 1, H39&lt;13, 2, TRUE, 0)</f>
        <v>#NAME?</v>
      </c>
      <c r="J39" s="4">
        <v>24.8</v>
      </c>
      <c r="K39" s="4" t="e">
        <f t="array" aca="1" ref="K39" ca="1">_xludf.IFS(J39&gt;55, 1, J39&lt;34, 2, TRUE, 0)</f>
        <v>#NAME?</v>
      </c>
      <c r="L39" s="4">
        <v>102.1</v>
      </c>
      <c r="M39" s="4" t="e">
        <f t="array" aca="1" ref="M39" ca="1">_xludf.IFS(L39&gt;100, 1, L39&lt;80, 2, TRUE, 0)</f>
        <v>#NAME?</v>
      </c>
      <c r="N39" s="4">
        <v>34.200000000000003</v>
      </c>
      <c r="O39" s="4" t="e">
        <f t="array" aca="1" ref="O39" ca="1">_xludf.IFS(N39&gt;32, 1, N39&lt;26, 2, TRUE, 0)</f>
        <v>#NAME?</v>
      </c>
      <c r="P39" s="4">
        <v>33.5</v>
      </c>
      <c r="Q39" s="4" t="e">
        <f t="array" aca="1" ref="Q39" ca="1">_xludf.IFS(P39&gt;37, 1, P39&lt;31, 2, TRUE, 0)</f>
        <v>#NAME?</v>
      </c>
      <c r="R39" s="4">
        <v>113</v>
      </c>
      <c r="S39" s="4" t="e">
        <f t="array" aca="1" ref="S39" ca="1">_xludf.IFS(R39&gt;400, 1, R39&lt;138, 2, TRUE, 0)</f>
        <v>#NAME?</v>
      </c>
      <c r="T39" s="4">
        <v>15.2</v>
      </c>
      <c r="U39" s="4" t="e">
        <f t="array" aca="1" ref="U39" ca="1">_xludf.IFS(T39&gt;15, 1, T39&lt;11, 2, TRUE, 0)</f>
        <v>#NAME?</v>
      </c>
      <c r="V39" s="4">
        <v>69.3</v>
      </c>
      <c r="W39" s="4" t="e">
        <f t="array" aca="1" ref="W39" ca="1">_xludf.IFS(V39&gt;78, 1, V39&lt;45, 2, TRUE, 0)</f>
        <v>#NAME?</v>
      </c>
      <c r="X39" s="4">
        <v>7.9</v>
      </c>
      <c r="Y39" s="4" t="e">
        <f t="array" aca="1" ref="Y39" ca="1">_xludf.IFS(X39&gt;45, 1, X39&lt;23, 2, TRUE, 0)</f>
        <v>#NAME?</v>
      </c>
      <c r="Z39" s="4">
        <v>7.5</v>
      </c>
      <c r="AA39" s="4" t="e">
        <f t="array" aca="1" ref="AA39" ca="1">_xludf.IFS(Z39&gt;10, 1, Z39&lt;2, 2, TRUE, 0)</f>
        <v>#NAME?</v>
      </c>
      <c r="AB39" s="4">
        <v>14.6</v>
      </c>
      <c r="AC39" s="4" t="e">
        <f t="array" aca="1" ref="AC39" ca="1">_xludf.IFS(AB39&gt;6, 1, AB39&lt;0, 2, TRUE, 0)</f>
        <v>#NAME?</v>
      </c>
      <c r="AD39" s="4">
        <v>0.7</v>
      </c>
      <c r="AE39" s="4" t="e">
        <f t="array" aca="1" ref="AE39" ca="1">_xludf.IFS(AD39&gt;2, 1, AD39&lt;0, 2, TRUE, 0)</f>
        <v>#NAME?</v>
      </c>
      <c r="AF39" s="4">
        <v>88</v>
      </c>
      <c r="AG39" s="4" t="e">
        <f t="array" aca="1" ref="AG39" ca="1">_xludf.IFS(AF39&gt;100, 1, AF39&lt;70, 2, TRUE, 0)</f>
        <v>#NAME?</v>
      </c>
      <c r="AH39" s="4">
        <v>45.6</v>
      </c>
      <c r="AI39" s="4" t="e">
        <f t="array" aca="1" ref="AI39" ca="1">_xludf.IFS(AH39&gt;20, 1, AH39&lt;8, 2, TRUE, 0)</f>
        <v>#NAME?</v>
      </c>
      <c r="AJ39" s="4">
        <v>3.1</v>
      </c>
      <c r="AK39" s="4" t="e">
        <f t="array" aca="1" ref="AK39" ca="1">_xludf.IFS(AJ39&gt;1.3, 1, AJ39&lt;0.7, 2, TRUE, 0)</f>
        <v>#NAME?</v>
      </c>
      <c r="AL39" s="4">
        <v>15</v>
      </c>
      <c r="AM39" s="4" t="e">
        <f t="array" aca="1" ref="AM39" ca="1">_xludf.IFS(AL39&gt;39, 1, AL39&lt;13, 2, TRUE, 0)</f>
        <v>#NAME?</v>
      </c>
      <c r="AN39" s="4">
        <v>10</v>
      </c>
      <c r="AO39" s="4" t="e">
        <f t="array" aca="1" ref="AO39" ca="1">_xludf.IFS(AN39&gt;52, 1, AN39&lt;7, 2, TRUE, 0)</f>
        <v>#NAME?</v>
      </c>
      <c r="AP39" s="4" t="s">
        <v>17</v>
      </c>
      <c r="AR39" s="4" t="s">
        <v>17</v>
      </c>
      <c r="AT39" s="4" t="s">
        <v>17</v>
      </c>
      <c r="AV39" s="4">
        <v>11.8</v>
      </c>
      <c r="AW39" s="4" t="e">
        <f t="array" aca="1" ref="AW39" ca="1">_xludf.IFS(AV39&gt;10.2, 1, AV39&lt;8.8, 2, TRUE, 0)</f>
        <v>#NAME?</v>
      </c>
      <c r="AX39" s="4">
        <v>2.7</v>
      </c>
      <c r="AY39" s="4" t="e">
        <f t="array" aca="1" ref="AY39" ca="1">_xludf.IFS(AX39&gt;5.1, 1, AX39&lt;2.4, 2, TRUE, 0)</f>
        <v>#NAME?</v>
      </c>
      <c r="AZ39" s="4">
        <v>138</v>
      </c>
      <c r="BA39" s="4" t="e">
        <f t="array" aca="1" ref="BA39" ca="1">_xludf.IFS(AZ39&gt;146, 1, AZ39&lt;136, 2, TRUE, 0)</f>
        <v>#NAME?</v>
      </c>
      <c r="BB39" s="4">
        <v>4.5</v>
      </c>
      <c r="BC39" s="4" t="e">
        <f t="array" aca="1" ref="BC39" ca="1">_xludf.IFS(BB39&gt;5.1, 1, BB39&lt;3.5, 2, TRUE, 0)</f>
        <v>#NAME?</v>
      </c>
      <c r="BD39" s="4">
        <v>6.4</v>
      </c>
      <c r="BE39" s="4" t="e">
        <f t="array" aca="1" ref="BE39" ca="1">_xludf.IFS(BD39&gt;8.7, 1, BD39&lt;6.6, 2, TRUE, 0)</f>
        <v>#NAME?</v>
      </c>
      <c r="BF39" s="4">
        <v>3.4</v>
      </c>
      <c r="BG39" s="4" t="e">
        <f t="array" aca="1" ref="BG39" ca="1">_xludf.IFS(BF39&gt;5.2, 1, BF39&lt;3.5, 2, TRUE, 0)</f>
        <v>#NAME?</v>
      </c>
      <c r="BH39" s="4">
        <v>3</v>
      </c>
      <c r="BI39" s="4" t="e">
        <f t="array" aca="1" ref="BI39" ca="1">_xludf.IFS(BH39&gt;3.5, 1, BH39&lt;1.5, 2, TRUE, 0)</f>
        <v>#NAME?</v>
      </c>
      <c r="BJ39" s="4">
        <v>85</v>
      </c>
      <c r="BK39" s="4" t="e">
        <f t="array" aca="1" ref="BK39" ca="1">_xludf.IFS(BJ39&gt;129, 1, BJ39&lt;40, 2, TRUE, 0)</f>
        <v>#NAME?</v>
      </c>
      <c r="BL39" s="4" t="s">
        <v>17</v>
      </c>
      <c r="BN39" s="4" t="s">
        <v>17</v>
      </c>
      <c r="BP39" s="4" t="s">
        <v>17</v>
      </c>
      <c r="BR39" s="4" t="s">
        <v>17</v>
      </c>
      <c r="BT39" s="4" t="s">
        <v>17</v>
      </c>
      <c r="BV39" s="4" t="s">
        <v>17</v>
      </c>
      <c r="BW39" s="4" t="s">
        <v>17</v>
      </c>
      <c r="BX39" s="4">
        <v>0.4</v>
      </c>
    </row>
    <row r="40" spans="1:76" ht="15.75" customHeight="1">
      <c r="A40" s="4">
        <v>359546</v>
      </c>
      <c r="B40" s="4" t="s">
        <v>11</v>
      </c>
      <c r="C40" s="4">
        <v>74</v>
      </c>
      <c r="D40" s="4">
        <v>7.59</v>
      </c>
      <c r="E40" s="4" t="e">
        <f t="array" aca="1" ref="E40" ca="1">_xludf.IFS(D40&gt;10, 1, D40&lt;4, 2, TRUE, 0)</f>
        <v>#NAME?</v>
      </c>
      <c r="F40" s="4">
        <v>3.78</v>
      </c>
      <c r="G40" s="4" t="e">
        <f t="array" aca="1" ref="G40" ca="1">_xludf.IFS(F40&gt;6.2, 1, F40&lt;3.7, 2, TRUE, 0)</f>
        <v>#NAME?</v>
      </c>
      <c r="H40" s="4">
        <v>11.6</v>
      </c>
      <c r="I40" s="4" t="e">
        <f t="array" aca="1" ref="I40" ca="1">_xludf.IFS(H40&gt;18, 1, H40&lt;13, 2, TRUE, 0)</f>
        <v>#NAME?</v>
      </c>
      <c r="J40" s="4">
        <v>32.799999999999997</v>
      </c>
      <c r="K40" s="4" t="e">
        <f t="array" aca="1" ref="K40" ca="1">_xludf.IFS(J40&gt;55, 1, J40&lt;34, 2, TRUE, 0)</f>
        <v>#NAME?</v>
      </c>
      <c r="L40" s="4">
        <v>86.8</v>
      </c>
      <c r="M40" s="4" t="e">
        <f t="array" aca="1" ref="M40" ca="1">_xludf.IFS(L40&gt;100, 1, L40&lt;80, 2, TRUE, 0)</f>
        <v>#NAME?</v>
      </c>
      <c r="N40" s="4">
        <v>30.7</v>
      </c>
      <c r="O40" s="4" t="e">
        <f t="array" aca="1" ref="O40" ca="1">_xludf.IFS(N40&gt;32, 1, N40&lt;26, 2, TRUE, 0)</f>
        <v>#NAME?</v>
      </c>
      <c r="P40" s="4">
        <v>35.4</v>
      </c>
      <c r="Q40" s="4" t="e">
        <f t="array" aca="1" ref="Q40" ca="1">_xludf.IFS(P40&gt;37, 1, P40&lt;31, 2, TRUE, 0)</f>
        <v>#NAME?</v>
      </c>
      <c r="R40" s="4">
        <v>256</v>
      </c>
      <c r="S40" s="4" t="e">
        <f t="array" aca="1" ref="S40" ca="1">_xludf.IFS(R40&gt;400, 1, R40&lt;138, 2, TRUE, 0)</f>
        <v>#NAME?</v>
      </c>
      <c r="T40" s="4">
        <v>13.9</v>
      </c>
      <c r="U40" s="4" t="e">
        <f t="array" aca="1" ref="U40" ca="1">_xludf.IFS(T40&gt;15, 1, T40&lt;11, 2, TRUE, 0)</f>
        <v>#NAME?</v>
      </c>
      <c r="V40" s="4">
        <v>81</v>
      </c>
      <c r="W40" s="4" t="e">
        <f t="array" aca="1" ref="W40" ca="1">_xludf.IFS(V40&gt;78, 1, V40&lt;45, 2, TRUE, 0)</f>
        <v>#NAME?</v>
      </c>
      <c r="X40" s="4">
        <v>10.4</v>
      </c>
      <c r="Y40" s="4" t="e">
        <f t="array" aca="1" ref="Y40" ca="1">_xludf.IFS(X40&gt;45, 1, X40&lt;23, 2, TRUE, 0)</f>
        <v>#NAME?</v>
      </c>
      <c r="Z40" s="4">
        <v>5.4</v>
      </c>
      <c r="AA40" s="4" t="e">
        <f t="array" aca="1" ref="AA40" ca="1">_xludf.IFS(Z40&gt;10, 1, Z40&lt;2, 2, TRUE, 0)</f>
        <v>#NAME?</v>
      </c>
      <c r="AB40" s="4">
        <v>2.9</v>
      </c>
      <c r="AC40" s="4" t="e">
        <f t="array" aca="1" ref="AC40" ca="1">_xludf.IFS(AB40&gt;6, 1, AB40&lt;0, 2, TRUE, 0)</f>
        <v>#NAME?</v>
      </c>
      <c r="AD40" s="4">
        <v>0.3</v>
      </c>
      <c r="AE40" s="4" t="e">
        <f t="array" aca="1" ref="AE40" ca="1">_xludf.IFS(AD40&gt;2, 1, AD40&lt;0, 2, TRUE, 0)</f>
        <v>#NAME?</v>
      </c>
      <c r="AF40" s="4">
        <v>102</v>
      </c>
      <c r="AG40" s="4" t="e">
        <f t="array" aca="1" ref="AG40" ca="1">_xludf.IFS(AF40&gt;100, 1, AF40&lt;70, 2, TRUE, 0)</f>
        <v>#NAME?</v>
      </c>
      <c r="AH40" s="4">
        <v>50</v>
      </c>
      <c r="AI40" s="4" t="e">
        <f t="array" aca="1" ref="AI40" ca="1">_xludf.IFS(AH40&gt;20, 1, AH40&lt;8, 2, TRUE, 0)</f>
        <v>#NAME?</v>
      </c>
      <c r="AJ40" s="4">
        <v>9.1</v>
      </c>
      <c r="AK40" s="4" t="e">
        <f t="array" aca="1" ref="AK40" ca="1">_xludf.IFS(AJ40&gt;1.3, 1, AJ40&lt;0.7, 2, TRUE, 0)</f>
        <v>#NAME?</v>
      </c>
      <c r="AL40" s="4">
        <v>15</v>
      </c>
      <c r="AM40" s="4" t="e">
        <f t="array" aca="1" ref="AM40" ca="1">_xludf.IFS(AL40&gt;39, 1, AL40&lt;13, 2, TRUE, 0)</f>
        <v>#NAME?</v>
      </c>
      <c r="AN40" s="4">
        <v>10</v>
      </c>
      <c r="AO40" s="4" t="e">
        <f t="array" aca="1" ref="AO40" ca="1">_xludf.IFS(AN40&gt;52, 1, AN40&lt;7, 2, TRUE, 0)</f>
        <v>#NAME?</v>
      </c>
      <c r="AP40" s="4" t="s">
        <v>17</v>
      </c>
      <c r="AR40" s="4" t="s">
        <v>17</v>
      </c>
      <c r="AT40" s="4" t="s">
        <v>17</v>
      </c>
      <c r="AV40" s="4">
        <v>8.9</v>
      </c>
      <c r="AW40" s="4" t="e">
        <f t="array" aca="1" ref="AW40" ca="1">_xludf.IFS(AV40&gt;10.2, 1, AV40&lt;8.8, 2, TRUE, 0)</f>
        <v>#NAME?</v>
      </c>
      <c r="AX40" s="4">
        <v>3.6</v>
      </c>
      <c r="AY40" s="4" t="e">
        <f t="array" aca="1" ref="AY40" ca="1">_xludf.IFS(AX40&gt;5.1, 1, AX40&lt;2.4, 2, TRUE, 0)</f>
        <v>#NAME?</v>
      </c>
      <c r="AZ40" s="4">
        <v>137</v>
      </c>
      <c r="BA40" s="4" t="e">
        <f t="array" aca="1" ref="BA40" ca="1">_xludf.IFS(AZ40&gt;146, 1, AZ40&lt;136, 2, TRUE, 0)</f>
        <v>#NAME?</v>
      </c>
      <c r="BB40" s="4">
        <v>3.6</v>
      </c>
      <c r="BC40" s="4" t="e">
        <f t="array" aca="1" ref="BC40" ca="1">_xludf.IFS(BB40&gt;5.1, 1, BB40&lt;3.5, 2, TRUE, 0)</f>
        <v>#NAME?</v>
      </c>
      <c r="BD40" s="4">
        <v>7.1</v>
      </c>
      <c r="BE40" s="4" t="e">
        <f t="array" aca="1" ref="BE40" ca="1">_xludf.IFS(BD40&gt;8.7, 1, BD40&lt;6.6, 2, TRUE, 0)</f>
        <v>#NAME?</v>
      </c>
      <c r="BF40" s="4">
        <v>4.3</v>
      </c>
      <c r="BG40" s="4" t="e">
        <f t="array" aca="1" ref="BG40" ca="1">_xludf.IFS(BF40&gt;5.2, 1, BF40&lt;3.5, 2, TRUE, 0)</f>
        <v>#NAME?</v>
      </c>
      <c r="BH40" s="4">
        <v>2.8</v>
      </c>
      <c r="BI40" s="4" t="e">
        <f t="array" aca="1" ref="BI40" ca="1">_xludf.IFS(BH40&gt;3.5, 1, BH40&lt;1.5, 2, TRUE, 0)</f>
        <v>#NAME?</v>
      </c>
      <c r="BJ40" s="4">
        <v>92</v>
      </c>
      <c r="BK40" s="4" t="e">
        <f t="array" aca="1" ref="BK40" ca="1">_xludf.IFS(BJ40&gt;129, 1, BJ40&lt;40, 2, TRUE, 0)</f>
        <v>#NAME?</v>
      </c>
      <c r="BL40" s="4" t="s">
        <v>17</v>
      </c>
      <c r="BN40" s="4" t="s">
        <v>17</v>
      </c>
      <c r="BP40" s="4" t="s">
        <v>17</v>
      </c>
      <c r="BR40" s="4" t="s">
        <v>17</v>
      </c>
      <c r="BT40" s="4" t="s">
        <v>17</v>
      </c>
      <c r="BV40" s="4" t="s">
        <v>17</v>
      </c>
      <c r="BW40" s="4" t="s">
        <v>17</v>
      </c>
      <c r="BX40" s="4">
        <v>0.5</v>
      </c>
    </row>
    <row r="41" spans="1:76" ht="15.75" customHeight="1">
      <c r="A41" s="4" t="s">
        <v>88</v>
      </c>
    </row>
    <row r="42" spans="1:76" ht="15.75" customHeight="1">
      <c r="A42" s="4">
        <v>14833</v>
      </c>
      <c r="B42" s="4" t="s">
        <v>21</v>
      </c>
      <c r="C42" s="4">
        <v>76</v>
      </c>
      <c r="D42" s="4">
        <v>4.5</v>
      </c>
      <c r="E42" s="4" t="e">
        <f t="array" aca="1" ref="E42" ca="1">_xludf.IFS(D42&gt;10, 1, D42&lt;4, 2, TRUE, 0)</f>
        <v>#NAME?</v>
      </c>
      <c r="F42" s="4">
        <v>3.4</v>
      </c>
      <c r="G42" s="4" t="e">
        <f t="array" aca="1" ref="G42" ca="1">_xludf.IFS(F42&gt;6.2, 1, F42&lt;3.7, 2, TRUE, 0)</f>
        <v>#NAME?</v>
      </c>
      <c r="H42" s="4">
        <v>11.1</v>
      </c>
      <c r="I42" s="4" t="e">
        <f t="array" aca="1" ref="I42" ca="1">_xludf.IFS(H42&gt;18, 1, H42&lt;13, 2, TRUE, 0)</f>
        <v>#NAME?</v>
      </c>
      <c r="J42" s="4">
        <v>32.1</v>
      </c>
      <c r="K42" s="4" t="e">
        <f t="array" aca="1" ref="K42" ca="1">_xludf.IFS(J42&gt;55, 1, J42&lt;34, 2, TRUE, 0)</f>
        <v>#NAME?</v>
      </c>
      <c r="L42" s="4">
        <v>94.4</v>
      </c>
      <c r="M42" s="4" t="e">
        <f t="array" aca="1" ref="M42" ca="1">_xludf.IFS(L42&gt;100, 1, L42&lt;80, 2, TRUE, 0)</f>
        <v>#NAME?</v>
      </c>
      <c r="N42" s="4">
        <v>32.6</v>
      </c>
      <c r="O42" s="4" t="e">
        <f t="array" aca="1" ref="O42" ca="1">_xludf.IFS(N42&gt;32, 1, N42&lt;26, 2, TRUE, 0)</f>
        <v>#NAME?</v>
      </c>
      <c r="P42" s="4">
        <v>34.6</v>
      </c>
      <c r="Q42" s="4" t="e">
        <f t="array" aca="1" ref="Q42" ca="1">_xludf.IFS(P42&gt;37, 1, P42&lt;31, 2, TRUE, 0)</f>
        <v>#NAME?</v>
      </c>
      <c r="R42" s="4" t="s">
        <v>89</v>
      </c>
      <c r="S42" s="4" t="e">
        <f t="array" aca="1" ref="S42" ca="1">_xludf.IFS(R42&gt;400, 1, R42&lt;138, 2, TRUE, 0)</f>
        <v>#NAME?</v>
      </c>
      <c r="T42" s="4">
        <v>11.5</v>
      </c>
      <c r="U42" s="4" t="e">
        <f t="array" aca="1" ref="U42" ca="1">_xludf.IFS(T42&gt;15, 1, T42&lt;11, 2, TRUE, 0)</f>
        <v>#NAME?</v>
      </c>
      <c r="V42" s="4">
        <v>63.6</v>
      </c>
      <c r="W42" s="4" t="e">
        <f t="array" aca="1" ref="W42" ca="1">_xludf.IFS(V42&gt;78, 1, V42&lt;45, 2, TRUE, 0)</f>
        <v>#NAME?</v>
      </c>
      <c r="X42" s="4">
        <v>28.4</v>
      </c>
      <c r="Y42" s="4" t="e">
        <f t="array" aca="1" ref="Y42" ca="1">_xludf.IFS(X42&gt;45, 1, X42&lt;23, 2, TRUE, 0)</f>
        <v>#NAME?</v>
      </c>
      <c r="Z42" s="4">
        <v>6</v>
      </c>
      <c r="AA42" s="4" t="e">
        <f t="array" aca="1" ref="AA42" ca="1">_xludf.IFS(Z42&gt;10, 1, Z42&lt;2, 2, TRUE, 0)</f>
        <v>#NAME?</v>
      </c>
      <c r="AB42" s="4">
        <v>1.8</v>
      </c>
      <c r="AC42" s="4" t="e">
        <f t="array" aca="1" ref="AC42" ca="1">_xludf.IFS(AB42&gt;6, 1, AB42&lt;0, 2, TRUE, 0)</f>
        <v>#NAME?</v>
      </c>
      <c r="AD42" s="4">
        <v>0.2</v>
      </c>
      <c r="AE42" s="4" t="e">
        <f t="array" aca="1" ref="AE42" ca="1">_xludf.IFS(AD42&gt;2, 1, AD42&lt;0, 2, TRUE, 0)</f>
        <v>#NAME?</v>
      </c>
      <c r="AF42" s="4">
        <v>184</v>
      </c>
      <c r="AG42" s="4" t="e">
        <f t="array" aca="1" ref="AG42" ca="1">_xludf.IFS(AF42&gt;100, 1, AF42&lt;70, 2, TRUE, 0)</f>
        <v>#NAME?</v>
      </c>
      <c r="AH42" s="4">
        <v>61.7</v>
      </c>
      <c r="AI42" s="4" t="e">
        <f t="array" aca="1" ref="AI42" ca="1">_xludf.IFS(AH42&gt;20, 1, AH42&lt;8, 2, TRUE, 0)</f>
        <v>#NAME?</v>
      </c>
      <c r="AJ42" s="4">
        <v>8.5</v>
      </c>
      <c r="AK42" s="4" t="e">
        <f t="array" aca="1" ref="AK42" ca="1">_xludf.IFS(AJ42&gt;1.3, 1, AJ42&lt;0.7, 2, TRUE, 0)</f>
        <v>#NAME?</v>
      </c>
      <c r="AL42" s="4">
        <v>24</v>
      </c>
      <c r="AM42" s="4" t="e">
        <f t="array" aca="1" ref="AM42" ca="1">_xludf.IFS(AL42&gt;39, 1, AL42&lt;13, 2, TRUE, 0)</f>
        <v>#NAME?</v>
      </c>
      <c r="AN42" s="4">
        <v>13</v>
      </c>
      <c r="AO42" s="4" t="e">
        <f t="array" aca="1" ref="AO42" ca="1">_xludf.IFS(AN42&gt;52, 1, AN42&lt;7, 2, TRUE, 0)</f>
        <v>#NAME?</v>
      </c>
      <c r="AP42" s="4">
        <v>5.2</v>
      </c>
      <c r="AQ42" s="4" t="e">
        <f t="array" aca="1" ref="AQ42" ca="1">_xludf.IFS(AP42&gt;7.6, 1, AP42&lt;4.4, 2, TRUE, 0)</f>
        <v>#NAME?</v>
      </c>
      <c r="AR42" s="4">
        <v>128</v>
      </c>
      <c r="AS42" s="4" t="e">
        <f t="array" aca="1" ref="AS42" ca="1">_xludf.IFS(AR42&gt;200, 1, AR42&lt;0, 2, TRUE, 0)</f>
        <v>#NAME?</v>
      </c>
      <c r="AT42" s="4">
        <v>91</v>
      </c>
      <c r="AU42" s="4" t="e">
        <f t="array" aca="1" ref="AU42" ca="1">_xludf.IFS(AT42&gt;150, 1, AT42&lt;0, 2, TRUE, 0)</f>
        <v>#NAME?</v>
      </c>
      <c r="AV42" s="4">
        <v>9.1</v>
      </c>
      <c r="AW42" s="4" t="e">
        <f t="array" aca="1" ref="AW42" ca="1">_xludf.IFS(AV42&gt;10.2, 1, AV42&lt;8.8, 2, TRUE, 0)</f>
        <v>#NAME?</v>
      </c>
      <c r="AX42" s="4">
        <v>3.8</v>
      </c>
      <c r="AY42" s="4" t="e">
        <f t="array" aca="1" ref="AY42" ca="1">_xludf.IFS(AX42&gt;5.1, 1, AX42&lt;2.4, 2, TRUE, 0)</f>
        <v>#NAME?</v>
      </c>
      <c r="AZ42" s="4">
        <v>131</v>
      </c>
      <c r="BA42" s="4" t="e">
        <f t="array" aca="1" ref="BA42" ca="1">_xludf.IFS(AZ42&gt;146, 1, AZ42&lt;136, 2, TRUE, 0)</f>
        <v>#NAME?</v>
      </c>
      <c r="BB42" s="4">
        <v>6</v>
      </c>
      <c r="BC42" s="4" t="e">
        <f t="array" aca="1" ref="BC42" ca="1">_xludf.IFS(BB42&gt;5.1, 1, BB42&lt;3.5, 2, TRUE, 0)</f>
        <v>#NAME?</v>
      </c>
      <c r="BD42" s="4">
        <v>6.6</v>
      </c>
      <c r="BE42" s="4" t="e">
        <f t="array" aca="1" ref="BE42" ca="1">_xludf.IFS(BD42&gt;8.7, 1, BD42&lt;6.6, 2, TRUE, 0)</f>
        <v>#NAME?</v>
      </c>
      <c r="BF42" s="4">
        <v>4.0999999999999996</v>
      </c>
      <c r="BG42" s="4" t="e">
        <f t="array" aca="1" ref="BG42" ca="1">_xludf.IFS(BF42&gt;5.2, 1, BF42&lt;3.5, 2, TRUE, 0)</f>
        <v>#NAME?</v>
      </c>
      <c r="BH42" s="4">
        <v>2.5</v>
      </c>
      <c r="BI42" s="4" t="e">
        <f t="array" aca="1" ref="BI42" ca="1">_xludf.IFS(BH42&gt;3.5, 1, BH42&lt;1.5, 2, TRUE, 0)</f>
        <v>#NAME?</v>
      </c>
      <c r="BJ42" s="4">
        <v>83</v>
      </c>
      <c r="BK42" s="4" t="e">
        <f t="array" aca="1" ref="BK42" ca="1">_xludf.IFS(BJ42&gt;129, 1, BJ42&lt;40, 2, TRUE, 0)</f>
        <v>#NAME?</v>
      </c>
      <c r="BL42" s="4">
        <v>145</v>
      </c>
      <c r="BM42" s="4" t="e">
        <f t="array" aca="1" ref="BM42" ca="1">_xludf.IFS(BL42&gt;158, 1, BL42&lt;37, 2, TRUE, 0)</f>
        <v>#NAME?</v>
      </c>
      <c r="BN42" s="4">
        <v>59</v>
      </c>
      <c r="BO42" s="4" t="e">
        <f t="array" aca="1" ref="BO42" ca="1">_xludf.IFS(BN42&gt;392, 1, BN42&lt;135, 2, TRUE, 0)</f>
        <v>#NAME?</v>
      </c>
      <c r="BP42" s="4">
        <v>204</v>
      </c>
      <c r="BQ42" s="4" t="e">
        <f t="array" aca="1" ref="BQ42" ca="1">_xludf.IFS(BP42&gt;400, 1, BP42&lt;250, 2, TRUE, 0)</f>
        <v>#NAME?</v>
      </c>
      <c r="BR42" s="4">
        <v>382</v>
      </c>
      <c r="BS42" s="4" t="e">
        <f t="array" aca="1" ref="BS42" ca="1">_xludf.IFS(BR42&gt;400, 1, BR42&lt;30, 2, TRUE, 0)</f>
        <v>#NAME?</v>
      </c>
      <c r="BT42" s="4">
        <v>0.35</v>
      </c>
      <c r="BV42" s="4" t="s">
        <v>90</v>
      </c>
      <c r="BW42" s="4">
        <v>6.7</v>
      </c>
      <c r="BX42" s="4" t="s">
        <v>17</v>
      </c>
    </row>
    <row r="43" spans="1:76" ht="15.75" customHeight="1">
      <c r="A43" s="4">
        <v>22678</v>
      </c>
      <c r="B43" s="4" t="s">
        <v>11</v>
      </c>
      <c r="C43" s="4">
        <v>77</v>
      </c>
      <c r="D43" s="4">
        <v>5.75</v>
      </c>
      <c r="E43" s="4" t="e">
        <f t="array" aca="1" ref="E43" ca="1">_xludf.IFS(D43&gt;10, 1, D43&lt;4, 2, TRUE, 0)</f>
        <v>#NAME?</v>
      </c>
      <c r="F43" s="4">
        <v>3.87</v>
      </c>
      <c r="G43" s="4" t="e">
        <f t="array" aca="1" ref="G43" ca="1">_xludf.IFS(F43&gt;6.2, 1, F43&lt;3.7, 2, TRUE, 0)</f>
        <v>#NAME?</v>
      </c>
      <c r="H43" s="4">
        <v>12.7</v>
      </c>
      <c r="I43" s="4" t="e">
        <f t="array" aca="1" ref="I43" ca="1">_xludf.IFS(H43&gt;18, 1, H43&lt;13, 2, TRUE, 0)</f>
        <v>#NAME?</v>
      </c>
      <c r="J43" s="4">
        <v>35.6</v>
      </c>
      <c r="K43" s="4" t="e">
        <f t="array" aca="1" ref="K43" ca="1">_xludf.IFS(J43&gt;55, 1, J43&lt;34, 2, TRUE, 0)</f>
        <v>#NAME?</v>
      </c>
      <c r="L43" s="4">
        <v>92</v>
      </c>
      <c r="M43" s="4" t="e">
        <f t="array" aca="1" ref="M43" ca="1">_xludf.IFS(L43&gt;100, 1, L43&lt;80, 2, TRUE, 0)</f>
        <v>#NAME?</v>
      </c>
      <c r="N43" s="4">
        <v>32.799999999999997</v>
      </c>
      <c r="O43" s="4" t="e">
        <f t="array" aca="1" ref="O43" ca="1">_xludf.IFS(N43&gt;32, 1, N43&lt;26, 2, TRUE, 0)</f>
        <v>#NAME?</v>
      </c>
      <c r="P43" s="4">
        <v>35.700000000000003</v>
      </c>
      <c r="Q43" s="4" t="e">
        <f t="array" aca="1" ref="Q43" ca="1">_xludf.IFS(P43&gt;37, 1, P43&lt;31, 2, TRUE, 0)</f>
        <v>#NAME?</v>
      </c>
      <c r="R43" s="4">
        <v>127</v>
      </c>
      <c r="S43" s="4" t="e">
        <f t="array" aca="1" ref="S43" ca="1">_xludf.IFS(R43&gt;400, 1, R43&lt;138, 2, TRUE, 0)</f>
        <v>#NAME?</v>
      </c>
      <c r="T43" s="4">
        <v>13.1</v>
      </c>
      <c r="U43" s="4" t="e">
        <f t="array" aca="1" ref="U43" ca="1">_xludf.IFS(T43&gt;15, 1, T43&lt;11, 2, TRUE, 0)</f>
        <v>#NAME?</v>
      </c>
      <c r="V43" s="4">
        <v>76.3</v>
      </c>
      <c r="W43" s="4" t="e">
        <f t="array" aca="1" ref="W43" ca="1">_xludf.IFS(V43&gt;78, 1, V43&lt;45, 2, TRUE, 0)</f>
        <v>#NAME?</v>
      </c>
      <c r="X43" s="4">
        <v>13.6</v>
      </c>
      <c r="Y43" s="4" t="e">
        <f t="array" aca="1" ref="Y43" ca="1">_xludf.IFS(X43&gt;45, 1, X43&lt;23, 2, TRUE, 0)</f>
        <v>#NAME?</v>
      </c>
      <c r="Z43" s="4">
        <v>8.1999999999999993</v>
      </c>
      <c r="AA43" s="4" t="e">
        <f t="array" aca="1" ref="AA43" ca="1">_xludf.IFS(Z43&gt;10, 1, Z43&lt;2, 2, TRUE, 0)</f>
        <v>#NAME?</v>
      </c>
      <c r="AB43" s="4">
        <v>1.6</v>
      </c>
      <c r="AC43" s="4" t="e">
        <f t="array" aca="1" ref="AC43" ca="1">_xludf.IFS(AB43&gt;6, 1, AB43&lt;0, 2, TRUE, 0)</f>
        <v>#NAME?</v>
      </c>
      <c r="AD43" s="4">
        <v>0.3</v>
      </c>
      <c r="AE43" s="4" t="e">
        <f t="array" aca="1" ref="AE43" ca="1">_xludf.IFS(AD43&gt;2, 1, AD43&lt;0, 2, TRUE, 0)</f>
        <v>#NAME?</v>
      </c>
      <c r="AF43" s="4">
        <v>77</v>
      </c>
      <c r="AG43" s="4" t="e">
        <f t="array" aca="1" ref="AG43" ca="1">_xludf.IFS(AF43&gt;100, 1, AF43&lt;70, 2, TRUE, 0)</f>
        <v>#NAME?</v>
      </c>
      <c r="AH43" s="4">
        <v>92.6</v>
      </c>
      <c r="AI43" s="4" t="e">
        <f t="array" aca="1" ref="AI43" ca="1">_xludf.IFS(AH43&gt;20, 1, AH43&lt;8, 2, TRUE, 0)</f>
        <v>#NAME?</v>
      </c>
      <c r="AJ43" s="4">
        <v>10</v>
      </c>
      <c r="AK43" s="4" t="e">
        <f t="array" aca="1" ref="AK43" ca="1">_xludf.IFS(AJ43&gt;1.3, 1, AJ43&lt;0.7, 2, TRUE, 0)</f>
        <v>#NAME?</v>
      </c>
      <c r="AL43" s="4">
        <v>18</v>
      </c>
      <c r="AM43" s="4" t="e">
        <f t="array" aca="1" ref="AM43" ca="1">_xludf.IFS(AL43&gt;39, 1, AL43&lt;13, 2, TRUE, 0)</f>
        <v>#NAME?</v>
      </c>
      <c r="AN43" s="4">
        <v>12</v>
      </c>
      <c r="AO43" s="4" t="e">
        <f t="array" aca="1" ref="AO43" ca="1">_xludf.IFS(AN43&gt;52, 1, AN43&lt;7, 2, TRUE, 0)</f>
        <v>#NAME?</v>
      </c>
      <c r="AP43" s="4">
        <v>6.4</v>
      </c>
      <c r="AQ43" s="4" t="e">
        <f t="array" aca="1" ref="AQ43" ca="1">_xludf.IFS(AP43&gt;7.6, 1, AP43&lt;4.4, 2, TRUE, 0)</f>
        <v>#NAME?</v>
      </c>
      <c r="AR43" s="4">
        <v>125</v>
      </c>
      <c r="AS43" s="4" t="e">
        <f t="array" aca="1" ref="AS43" ca="1">_xludf.IFS(AR43&gt;200, 1, AR43&lt;0, 2, TRUE, 0)</f>
        <v>#NAME?</v>
      </c>
      <c r="AT43" s="4">
        <v>55</v>
      </c>
      <c r="AU43" s="4" t="e">
        <f t="array" aca="1" ref="AU43" ca="1">_xludf.IFS(AT43&gt;150, 1, AT43&lt;0, 2, TRUE, 0)</f>
        <v>#NAME?</v>
      </c>
      <c r="AV43" s="4">
        <v>9.3000000000000007</v>
      </c>
      <c r="AW43" s="4" t="e">
        <f t="array" aca="1" ref="AW43" ca="1">_xludf.IFS(AV43&gt;10.2, 1, AV43&lt;8.8, 2, TRUE, 0)</f>
        <v>#NAME?</v>
      </c>
      <c r="AX43" s="4">
        <v>6.1</v>
      </c>
      <c r="AY43" s="4" t="e">
        <f t="array" aca="1" ref="AY43" ca="1">_xludf.IFS(AX43&gt;5.1, 1, AX43&lt;2.4, 2, TRUE, 0)</f>
        <v>#NAME?</v>
      </c>
      <c r="AZ43" s="4">
        <v>130</v>
      </c>
      <c r="BA43" s="4" t="e">
        <f t="array" aca="1" ref="BA43" ca="1">_xludf.IFS(AZ43&gt;146, 1, AZ43&lt;136, 2, TRUE, 0)</f>
        <v>#NAME?</v>
      </c>
      <c r="BB43" s="4">
        <v>5.9</v>
      </c>
      <c r="BC43" s="4" t="e">
        <f t="array" aca="1" ref="BC43" ca="1">_xludf.IFS(BB43&gt;5.1, 1, BB43&lt;3.5, 2, TRUE, 0)</f>
        <v>#NAME?</v>
      </c>
      <c r="BD43" s="4">
        <v>6.8</v>
      </c>
      <c r="BE43" s="4" t="e">
        <f t="array" aca="1" ref="BE43" ca="1">_xludf.IFS(BD43&gt;8.7, 1, BD43&lt;6.6, 2, TRUE, 0)</f>
        <v>#NAME?</v>
      </c>
      <c r="BF43" s="4">
        <v>4.2</v>
      </c>
      <c r="BG43" s="4" t="e">
        <f t="array" aca="1" ref="BG43" ca="1">_xludf.IFS(BF43&gt;5.2, 1, BF43&lt;3.5, 2, TRUE, 0)</f>
        <v>#NAME?</v>
      </c>
      <c r="BH43" s="4">
        <v>2.6</v>
      </c>
      <c r="BI43" s="4" t="e">
        <f t="array" aca="1" ref="BI43" ca="1">_xludf.IFS(BH43&gt;3.5, 1, BH43&lt;1.5, 2, TRUE, 0)</f>
        <v>#NAME?</v>
      </c>
      <c r="BJ43" s="4">
        <v>35</v>
      </c>
      <c r="BK43" s="4" t="e">
        <f t="array" aca="1" ref="BK43" ca="1">_xludf.IFS(BJ43&gt;129, 1, BJ43&lt;40, 2, TRUE, 0)</f>
        <v>#NAME?</v>
      </c>
      <c r="BL43" s="4">
        <v>80</v>
      </c>
      <c r="BM43" s="4" t="e">
        <f t="array" aca="1" ref="BM43" ca="1">_xludf.IFS(BL43&gt;158, 1, BL43&lt;37, 2, TRUE, 0)</f>
        <v>#NAME?</v>
      </c>
      <c r="BN43" s="4">
        <v>163</v>
      </c>
      <c r="BO43" s="4" t="e">
        <f t="array" aca="1" ref="BO43" ca="1">_xludf.IFS(BN43&gt;392, 1, BN43&lt;135, 2, TRUE, 0)</f>
        <v>#NAME?</v>
      </c>
      <c r="BP43" s="4">
        <v>243</v>
      </c>
      <c r="BQ43" s="4" t="e">
        <f t="array" aca="1" ref="BQ43" ca="1">_xludf.IFS(BP43&gt;400, 1, BP43&lt;250, 2, TRUE, 0)</f>
        <v>#NAME?</v>
      </c>
      <c r="BR43" s="4">
        <v>130</v>
      </c>
      <c r="BS43" s="4" t="e">
        <f t="array" aca="1" ref="BS43" ca="1">_xludf.IFS(BR43&gt;400, 1, BR43&lt;30, 2, TRUE, 0)</f>
        <v>#NAME?</v>
      </c>
      <c r="BT43" s="4">
        <v>0.4</v>
      </c>
      <c r="BV43" s="4" t="s">
        <v>90</v>
      </c>
      <c r="BW43" s="4" t="s">
        <v>17</v>
      </c>
      <c r="BX43" s="4" t="s">
        <v>17</v>
      </c>
    </row>
    <row r="44" spans="1:76" ht="15.75" customHeight="1">
      <c r="A44" s="4">
        <v>78226</v>
      </c>
      <c r="B44" s="4" t="s">
        <v>11</v>
      </c>
      <c r="C44" s="4">
        <v>47</v>
      </c>
      <c r="D44" s="4">
        <v>5.0999999999999996</v>
      </c>
      <c r="E44" s="4" t="e">
        <f t="array" aca="1" ref="E44" ca="1">_xludf.IFS(D44&gt;10, 1, D44&lt;4, 2, TRUE, 0)</f>
        <v>#NAME?</v>
      </c>
      <c r="F44" s="4">
        <v>3.67</v>
      </c>
      <c r="G44" s="4" t="e">
        <f t="array" aca="1" ref="G44" ca="1">_xludf.IFS(F44&gt;6.2, 1, F44&lt;3.7, 2, TRUE, 0)</f>
        <v>#NAME?</v>
      </c>
      <c r="H44" s="4">
        <v>11.6</v>
      </c>
      <c r="I44" s="4" t="e">
        <f t="array" aca="1" ref="I44" ca="1">_xludf.IFS(H44&gt;18, 1, H44&lt;13, 2, TRUE, 0)</f>
        <v>#NAME?</v>
      </c>
      <c r="J44" s="4">
        <v>34.1</v>
      </c>
      <c r="K44" s="4" t="e">
        <f t="array" aca="1" ref="K44" ca="1">_xludf.IFS(J44&gt;55, 1, J44&lt;34, 2, TRUE, 0)</f>
        <v>#NAME?</v>
      </c>
      <c r="L44" s="4">
        <v>92.9</v>
      </c>
      <c r="M44" s="4" t="e">
        <f t="array" aca="1" ref="M44" ca="1">_xludf.IFS(L44&gt;100, 1, L44&lt;80, 2, TRUE, 0)</f>
        <v>#NAME?</v>
      </c>
      <c r="N44" s="4">
        <v>31.6</v>
      </c>
      <c r="O44" s="4" t="e">
        <f t="array" aca="1" ref="O44" ca="1">_xludf.IFS(N44&gt;32, 1, N44&lt;26, 2, TRUE, 0)</f>
        <v>#NAME?</v>
      </c>
      <c r="P44" s="4">
        <v>34</v>
      </c>
      <c r="Q44" s="4" t="e">
        <f t="array" aca="1" ref="Q44" ca="1">_xludf.IFS(P44&gt;37, 1, P44&lt;31, 2, TRUE, 0)</f>
        <v>#NAME?</v>
      </c>
      <c r="R44" s="4">
        <v>170</v>
      </c>
      <c r="S44" s="4" t="e">
        <f t="array" aca="1" ref="S44" ca="1">_xludf.IFS(R44&gt;400, 1, R44&lt;138, 2, TRUE, 0)</f>
        <v>#NAME?</v>
      </c>
      <c r="T44" s="4">
        <v>12.9</v>
      </c>
      <c r="U44" s="4" t="e">
        <f t="array" aca="1" ref="U44" ca="1">_xludf.IFS(T44&gt;15, 1, T44&lt;11, 2, TRUE, 0)</f>
        <v>#NAME?</v>
      </c>
      <c r="V44" s="4">
        <v>58.6</v>
      </c>
      <c r="W44" s="4" t="e">
        <f t="array" aca="1" ref="W44" ca="1">_xludf.IFS(V44&gt;78, 1, V44&lt;45, 2, TRUE, 0)</f>
        <v>#NAME?</v>
      </c>
      <c r="X44" s="4">
        <v>30.2</v>
      </c>
      <c r="Y44" s="4" t="e">
        <f t="array" aca="1" ref="Y44" ca="1">_xludf.IFS(X44&gt;45, 1, X44&lt;23, 2, TRUE, 0)</f>
        <v>#NAME?</v>
      </c>
      <c r="Z44" s="4">
        <v>7.3</v>
      </c>
      <c r="AA44" s="4" t="e">
        <f t="array" aca="1" ref="AA44" ca="1">_xludf.IFS(Z44&gt;10, 1, Z44&lt;2, 2, TRUE, 0)</f>
        <v>#NAME?</v>
      </c>
      <c r="AB44" s="4">
        <v>3.5</v>
      </c>
      <c r="AC44" s="4" t="e">
        <f t="array" aca="1" ref="AC44" ca="1">_xludf.IFS(AB44&gt;6, 1, AB44&lt;0, 2, TRUE, 0)</f>
        <v>#NAME?</v>
      </c>
      <c r="AD44" s="4">
        <v>0.4</v>
      </c>
      <c r="AE44" s="4" t="e">
        <f t="array" aca="1" ref="AE44" ca="1">_xludf.IFS(AD44&gt;2, 1, AD44&lt;0, 2, TRUE, 0)</f>
        <v>#NAME?</v>
      </c>
      <c r="AF44" s="4">
        <v>100</v>
      </c>
      <c r="AG44" s="4" t="e">
        <f t="array" aca="1" ref="AG44" ca="1">_xludf.IFS(AF44&gt;100, 1, AF44&lt;70, 2, TRUE, 0)</f>
        <v>#NAME?</v>
      </c>
      <c r="AH44" s="4">
        <v>62.6</v>
      </c>
      <c r="AI44" s="4" t="e">
        <f t="array" aca="1" ref="AI44" ca="1">_xludf.IFS(AH44&gt;20, 1, AH44&lt;8, 2, TRUE, 0)</f>
        <v>#NAME?</v>
      </c>
      <c r="AJ44" s="4">
        <v>10.7</v>
      </c>
      <c r="AK44" s="4" t="e">
        <f t="array" aca="1" ref="AK44" ca="1">_xludf.IFS(AJ44&gt;1.3, 1, AJ44&lt;0.7, 2, TRUE, 0)</f>
        <v>#NAME?</v>
      </c>
      <c r="AL44" s="4">
        <v>19</v>
      </c>
      <c r="AM44" s="4" t="e">
        <f t="array" aca="1" ref="AM44" ca="1">_xludf.IFS(AL44&gt;39, 1, AL44&lt;13, 2, TRUE, 0)</f>
        <v>#NAME?</v>
      </c>
      <c r="AN44" s="4">
        <v>8</v>
      </c>
      <c r="AO44" s="4" t="e">
        <f t="array" aca="1" ref="AO44" ca="1">_xludf.IFS(AN44&gt;52, 1, AN44&lt;7, 2, TRUE, 0)</f>
        <v>#NAME?</v>
      </c>
      <c r="AP44" s="4">
        <v>7.5</v>
      </c>
      <c r="AQ44" s="4" t="e">
        <f t="array" aca="1" ref="AQ44" ca="1">_xludf.IFS(AP44&gt;7.6, 1, AP44&lt;4.4, 2, TRUE, 0)</f>
        <v>#NAME?</v>
      </c>
      <c r="AR44" s="4">
        <v>136</v>
      </c>
      <c r="AS44" s="4" t="e">
        <f t="array" aca="1" ref="AS44" ca="1">_xludf.IFS(AR44&gt;200, 1, AR44&lt;0, 2, TRUE, 0)</f>
        <v>#NAME?</v>
      </c>
      <c r="AT44" s="4">
        <v>41</v>
      </c>
      <c r="AU44" s="4" t="e">
        <f t="array" aca="1" ref="AU44" ca="1">_xludf.IFS(AT44&gt;150, 1, AT44&lt;0, 2, TRUE, 0)</f>
        <v>#NAME?</v>
      </c>
      <c r="AV44" s="4">
        <v>9.4</v>
      </c>
      <c r="AW44" s="4" t="e">
        <f t="array" aca="1" ref="AW44" ca="1">_xludf.IFS(AV44&gt;10.2, 1, AV44&lt;8.8, 2, TRUE, 0)</f>
        <v>#NAME?</v>
      </c>
      <c r="AX44" s="4">
        <v>3.8</v>
      </c>
      <c r="AY44" s="4" t="e">
        <f t="array" aca="1" ref="AY44" ca="1">_xludf.IFS(AX44&gt;5.1, 1, AX44&lt;2.4, 2, TRUE, 0)</f>
        <v>#NAME?</v>
      </c>
      <c r="AZ44" s="4">
        <v>138</v>
      </c>
      <c r="BA44" s="4" t="e">
        <f t="array" aca="1" ref="BA44" ca="1">_xludf.IFS(AZ44&gt;146, 1, AZ44&lt;136, 2, TRUE, 0)</f>
        <v>#NAME?</v>
      </c>
      <c r="BB44" s="4">
        <v>4</v>
      </c>
      <c r="BC44" s="4" t="e">
        <f t="array" aca="1" ref="BC44" ca="1">_xludf.IFS(BB44&gt;5.1, 1, BB44&lt;3.5, 2, TRUE, 0)</f>
        <v>#NAME?</v>
      </c>
      <c r="BD44" s="4">
        <v>6.6</v>
      </c>
      <c r="BE44" s="4" t="e">
        <f t="array" aca="1" ref="BE44" ca="1">_xludf.IFS(BD44&gt;8.7, 1, BD44&lt;6.6, 2, TRUE, 0)</f>
        <v>#NAME?</v>
      </c>
      <c r="BF44" s="4">
        <v>4</v>
      </c>
      <c r="BG44" s="4" t="e">
        <f t="array" aca="1" ref="BG44" ca="1">_xludf.IFS(BF44&gt;5.2, 1, BF44&lt;3.5, 2, TRUE, 0)</f>
        <v>#NAME?</v>
      </c>
      <c r="BH44" s="4">
        <v>2.6</v>
      </c>
      <c r="BI44" s="4" t="e">
        <f t="array" aca="1" ref="BI44" ca="1">_xludf.IFS(BH44&gt;3.5, 1, BH44&lt;1.5, 2, TRUE, 0)</f>
        <v>#NAME?</v>
      </c>
      <c r="BJ44" s="4">
        <v>51</v>
      </c>
      <c r="BK44" s="4" t="e">
        <f t="array" aca="1" ref="BK44" ca="1">_xludf.IFS(BJ44&gt;129, 1, BJ44&lt;40, 2, TRUE, 0)</f>
        <v>#NAME?</v>
      </c>
      <c r="BL44" s="4">
        <v>55</v>
      </c>
      <c r="BM44" s="4" t="e">
        <f t="array" aca="1" ref="BM44" ca="1">_xludf.IFS(BL44&gt;158, 1, BL44&lt;37, 2, TRUE, 0)</f>
        <v>#NAME?</v>
      </c>
      <c r="BN44" s="4">
        <v>162</v>
      </c>
      <c r="BO44" s="4" t="e">
        <f t="array" aca="1" ref="BO44" ca="1">_xludf.IFS(BN44&gt;392, 1, BN44&lt;135, 2, TRUE, 0)</f>
        <v>#NAME?</v>
      </c>
      <c r="BP44" s="4">
        <v>217</v>
      </c>
      <c r="BQ44" s="4" t="e">
        <f t="array" aca="1" ref="BQ44" ca="1">_xludf.IFS(BP44&gt;400, 1, BP44&lt;250, 2, TRUE, 0)</f>
        <v>#NAME?</v>
      </c>
      <c r="BR44" s="4">
        <v>211</v>
      </c>
      <c r="BS44" s="4" t="e">
        <f t="array" aca="1" ref="BS44" ca="1">_xludf.IFS(BR44&gt;400, 1, BR44&lt;30, 2, TRUE, 0)</f>
        <v>#NAME?</v>
      </c>
      <c r="BT44" s="4">
        <v>0.37</v>
      </c>
      <c r="BV44" s="4" t="s">
        <v>90</v>
      </c>
      <c r="BW44" s="4" t="s">
        <v>17</v>
      </c>
      <c r="BX44" s="4" t="s">
        <v>17</v>
      </c>
    </row>
    <row r="45" spans="1:76" ht="15.75" customHeight="1">
      <c r="A45" s="4">
        <v>106332</v>
      </c>
      <c r="B45" s="4" t="s">
        <v>11</v>
      </c>
      <c r="C45" s="4">
        <v>83</v>
      </c>
      <c r="D45" s="4">
        <v>5.72</v>
      </c>
      <c r="E45" s="4" t="e">
        <f t="array" aca="1" ref="E45" ca="1">_xludf.IFS(D45&gt;10, 1, D45&lt;4, 2, TRUE, 0)</f>
        <v>#NAME?</v>
      </c>
      <c r="F45" s="4">
        <v>3.09</v>
      </c>
      <c r="G45" s="4" t="e">
        <f t="array" aca="1" ref="G45" ca="1">_xludf.IFS(F45&gt;6.2, 1, F45&lt;3.7, 2, TRUE, 0)</f>
        <v>#NAME?</v>
      </c>
      <c r="H45" s="4">
        <v>10.199999999999999</v>
      </c>
      <c r="I45" s="4" t="e">
        <f t="array" aca="1" ref="I45" ca="1">_xludf.IFS(H45&gt;18, 1, H45&lt;13, 2, TRUE, 0)</f>
        <v>#NAME?</v>
      </c>
      <c r="J45" s="4">
        <v>30.9</v>
      </c>
      <c r="K45" s="4" t="e">
        <f t="array" aca="1" ref="K45" ca="1">_xludf.IFS(J45&gt;55, 1, J45&lt;34, 2, TRUE, 0)</f>
        <v>#NAME?</v>
      </c>
      <c r="L45" s="4">
        <v>100</v>
      </c>
      <c r="M45" s="4" t="e">
        <f t="array" aca="1" ref="M45" ca="1">_xludf.IFS(L45&gt;100, 1, L45&lt;80, 2, TRUE, 0)</f>
        <v>#NAME?</v>
      </c>
      <c r="N45" s="4">
        <v>33</v>
      </c>
      <c r="O45" s="4" t="e">
        <f t="array" aca="1" ref="O45" ca="1">_xludf.IFS(N45&gt;32, 1, N45&lt;26, 2, TRUE, 0)</f>
        <v>#NAME?</v>
      </c>
      <c r="P45" s="4">
        <v>33</v>
      </c>
      <c r="Q45" s="4" t="e">
        <f t="array" aca="1" ref="Q45" ca="1">_xludf.IFS(P45&gt;37, 1, P45&lt;31, 2, TRUE, 0)</f>
        <v>#NAME?</v>
      </c>
      <c r="R45" s="4">
        <v>166</v>
      </c>
      <c r="S45" s="4" t="e">
        <f t="array" aca="1" ref="S45" ca="1">_xludf.IFS(R45&gt;400, 1, R45&lt;138, 2, TRUE, 0)</f>
        <v>#NAME?</v>
      </c>
      <c r="T45" s="4">
        <v>14.4</v>
      </c>
      <c r="U45" s="4" t="e">
        <f t="array" aca="1" ref="U45" ca="1">_xludf.IFS(T45&gt;15, 1, T45&lt;11, 2, TRUE, 0)</f>
        <v>#NAME?</v>
      </c>
      <c r="V45" s="4">
        <v>74</v>
      </c>
      <c r="W45" s="4" t="e">
        <f t="array" aca="1" ref="W45" ca="1">_xludf.IFS(V45&gt;78, 1, V45&lt;45, 2, TRUE, 0)</f>
        <v>#NAME?</v>
      </c>
      <c r="X45" s="4">
        <v>15.2</v>
      </c>
      <c r="Y45" s="4" t="e">
        <f t="array" aca="1" ref="Y45" ca="1">_xludf.IFS(X45&gt;45, 1, X45&lt;23, 2, TRUE, 0)</f>
        <v>#NAME?</v>
      </c>
      <c r="Z45" s="4">
        <v>7.3</v>
      </c>
      <c r="AA45" s="4" t="e">
        <f t="array" aca="1" ref="AA45" ca="1">_xludf.IFS(Z45&gt;10, 1, Z45&lt;2, 2, TRUE, 0)</f>
        <v>#NAME?</v>
      </c>
      <c r="AB45" s="4">
        <v>3.3</v>
      </c>
      <c r="AC45" s="4" t="e">
        <f t="array" aca="1" ref="AC45" ca="1">_xludf.IFS(AB45&gt;6, 1, AB45&lt;0, 2, TRUE, 0)</f>
        <v>#NAME?</v>
      </c>
      <c r="AD45" s="4">
        <v>0.2</v>
      </c>
      <c r="AE45" s="4" t="e">
        <f t="array" aca="1" ref="AE45" ca="1">_xludf.IFS(AD45&gt;2, 1, AD45&lt;0, 2, TRUE, 0)</f>
        <v>#NAME?</v>
      </c>
      <c r="AF45" s="4">
        <v>216</v>
      </c>
      <c r="AG45" s="4" t="e">
        <f t="array" aca="1" ref="AG45" ca="1">_xludf.IFS(AF45&gt;100, 1, AF45&lt;70, 2, TRUE, 0)</f>
        <v>#NAME?</v>
      </c>
      <c r="AH45" s="4">
        <v>84.7</v>
      </c>
      <c r="AI45" s="4" t="e">
        <f t="array" aca="1" ref="AI45" ca="1">_xludf.IFS(AH45&gt;20, 1, AH45&lt;8, 2, TRUE, 0)</f>
        <v>#NAME?</v>
      </c>
      <c r="AJ45" s="4">
        <v>9.9</v>
      </c>
      <c r="AK45" s="4" t="e">
        <f t="array" aca="1" ref="AK45" ca="1">_xludf.IFS(AJ45&gt;1.3, 1, AJ45&lt;0.7, 2, TRUE, 0)</f>
        <v>#NAME?</v>
      </c>
      <c r="AL45" s="4">
        <v>11</v>
      </c>
      <c r="AM45" s="4" t="e">
        <f t="array" aca="1" ref="AM45" ca="1">_xludf.IFS(AL45&gt;39, 1, AL45&lt;13, 2, TRUE, 0)</f>
        <v>#NAME?</v>
      </c>
      <c r="AN45" s="4">
        <v>12</v>
      </c>
      <c r="AO45" s="4" t="e">
        <f t="array" aca="1" ref="AO45" ca="1">_xludf.IFS(AN45&gt;52, 1, AN45&lt;7, 2, TRUE, 0)</f>
        <v>#NAME?</v>
      </c>
      <c r="AP45" s="4">
        <v>4.3</v>
      </c>
      <c r="AQ45" s="4" t="e">
        <f t="array" aca="1" ref="AQ45" ca="1">_xludf.IFS(AP45&gt;7.6, 1, AP45&lt;4.4, 2, TRUE, 0)</f>
        <v>#NAME?</v>
      </c>
      <c r="AR45" s="4">
        <v>100</v>
      </c>
      <c r="AS45" s="4" t="e">
        <f t="array" aca="1" ref="AS45" ca="1">_xludf.IFS(AR45&gt;200, 1, AR45&lt;0, 2, TRUE, 0)</f>
        <v>#NAME?</v>
      </c>
      <c r="AT45" s="4">
        <v>103</v>
      </c>
      <c r="AU45" s="4" t="e">
        <f t="array" aca="1" ref="AU45" ca="1">_xludf.IFS(AT45&gt;150, 1, AT45&lt;0, 2, TRUE, 0)</f>
        <v>#NAME?</v>
      </c>
      <c r="AV45" s="4">
        <v>9.1</v>
      </c>
      <c r="AW45" s="4" t="e">
        <f t="array" aca="1" ref="AW45" ca="1">_xludf.IFS(AV45&gt;10.2, 1, AV45&lt;8.8, 2, TRUE, 0)</f>
        <v>#NAME?</v>
      </c>
      <c r="AX45" s="4">
        <v>6.1</v>
      </c>
      <c r="AY45" s="4" t="e">
        <f t="array" aca="1" ref="AY45" ca="1">_xludf.IFS(AX45&gt;5.1, 1, AX45&lt;2.4, 2, TRUE, 0)</f>
        <v>#NAME?</v>
      </c>
      <c r="AZ45" s="4">
        <v>138</v>
      </c>
      <c r="BA45" s="4" t="e">
        <f t="array" aca="1" ref="BA45" ca="1">_xludf.IFS(AZ45&gt;146, 1, AZ45&lt;136, 2, TRUE, 0)</f>
        <v>#NAME?</v>
      </c>
      <c r="BB45" s="4">
        <v>4.5999999999999996</v>
      </c>
      <c r="BC45" s="4" t="e">
        <f t="array" aca="1" ref="BC45" ca="1">_xludf.IFS(BB45&gt;5.1, 1, BB45&lt;3.5, 2, TRUE, 0)</f>
        <v>#NAME?</v>
      </c>
      <c r="BD45" s="4">
        <v>6</v>
      </c>
      <c r="BE45" s="4" t="e">
        <f t="array" aca="1" ref="BE45" ca="1">_xludf.IFS(BD45&gt;8.7, 1, BD45&lt;6.6, 2, TRUE, 0)</f>
        <v>#NAME?</v>
      </c>
      <c r="BF45" s="4">
        <v>3.7</v>
      </c>
      <c r="BG45" s="4" t="e">
        <f t="array" aca="1" ref="BG45" ca="1">_xludf.IFS(BF45&gt;5.2, 1, BF45&lt;3.5, 2, TRUE, 0)</f>
        <v>#NAME?</v>
      </c>
      <c r="BH45" s="4">
        <v>2.2999999999999998</v>
      </c>
      <c r="BI45" s="4" t="e">
        <f t="array" aca="1" ref="BI45" ca="1">_xludf.IFS(BH45&gt;3.5, 1, BH45&lt;1.5, 2, TRUE, 0)</f>
        <v>#NAME?</v>
      </c>
      <c r="BJ45" s="4">
        <v>112</v>
      </c>
      <c r="BK45" s="4" t="e">
        <f t="array" aca="1" ref="BK45" ca="1">_xludf.IFS(BJ45&gt;129, 1, BJ45&lt;40, 2, TRUE, 0)</f>
        <v>#NAME?</v>
      </c>
      <c r="BL45" s="4">
        <v>59</v>
      </c>
      <c r="BM45" s="4" t="e">
        <f t="array" aca="1" ref="BM45" ca="1">_xludf.IFS(BL45&gt;158, 1, BL45&lt;37, 2, TRUE, 0)</f>
        <v>#NAME?</v>
      </c>
      <c r="BN45" s="4">
        <v>160</v>
      </c>
      <c r="BO45" s="4" t="e">
        <f t="array" aca="1" ref="BO45" ca="1">_xludf.IFS(BN45&gt;392, 1, BN45&lt;135, 2, TRUE, 0)</f>
        <v>#NAME?</v>
      </c>
      <c r="BP45" s="4">
        <v>219</v>
      </c>
      <c r="BQ45" s="4" t="e">
        <f t="array" aca="1" ref="BQ45" ca="1">_xludf.IFS(BP45&gt;400, 1, BP45&lt;250, 2, TRUE, 0)</f>
        <v>#NAME?</v>
      </c>
      <c r="BR45" s="4">
        <v>486</v>
      </c>
      <c r="BS45" s="4" t="e">
        <f t="array" aca="1" ref="BS45" ca="1">_xludf.IFS(BR45&gt;400, 1, BR45&lt;30, 2, TRUE, 0)</f>
        <v>#NAME?</v>
      </c>
      <c r="BT45" s="4">
        <v>0.34</v>
      </c>
      <c r="BV45" s="4" t="s">
        <v>90</v>
      </c>
      <c r="BW45" s="4">
        <v>6.1</v>
      </c>
      <c r="BX45" s="4" t="s">
        <v>17</v>
      </c>
    </row>
    <row r="46" spans="1:76" ht="15.75" customHeight="1">
      <c r="A46" s="4">
        <v>106355</v>
      </c>
      <c r="B46" s="4" t="s">
        <v>21</v>
      </c>
      <c r="C46" s="4">
        <v>59</v>
      </c>
      <c r="D46" s="4">
        <v>5.13</v>
      </c>
      <c r="E46" s="4" t="e">
        <f t="array" aca="1" ref="E46" ca="1">_xludf.IFS(D46&gt;10, 1, D46&lt;4, 2, TRUE, 0)</f>
        <v>#NAME?</v>
      </c>
      <c r="F46" s="4">
        <v>3.3</v>
      </c>
      <c r="G46" s="4" t="e">
        <f t="array" aca="1" ref="G46" ca="1">_xludf.IFS(F46&gt;6.2, 1, F46&lt;3.7, 2, TRUE, 0)</f>
        <v>#NAME?</v>
      </c>
      <c r="H46" s="4">
        <v>10.5</v>
      </c>
      <c r="I46" s="4" t="e">
        <f t="array" aca="1" ref="I46" ca="1">_xludf.IFS(H46&gt;18, 1, H46&lt;13, 2, TRUE, 0)</f>
        <v>#NAME?</v>
      </c>
      <c r="J46" s="4">
        <v>32</v>
      </c>
      <c r="K46" s="4" t="e">
        <f t="array" aca="1" ref="K46" ca="1">_xludf.IFS(J46&gt;55, 1, J46&lt;34, 2, TRUE, 0)</f>
        <v>#NAME?</v>
      </c>
      <c r="L46" s="4">
        <v>97</v>
      </c>
      <c r="M46" s="4" t="e">
        <f t="array" aca="1" ref="M46" ca="1">_xludf.IFS(L46&gt;100, 1, L46&lt;80, 2, TRUE, 0)</f>
        <v>#NAME?</v>
      </c>
      <c r="N46" s="4">
        <v>31.8</v>
      </c>
      <c r="O46" s="4" t="e">
        <f t="array" aca="1" ref="O46" ca="1">_xludf.IFS(N46&gt;32, 1, N46&lt;26, 2, TRUE, 0)</f>
        <v>#NAME?</v>
      </c>
      <c r="P46" s="4">
        <v>32.799999999999997</v>
      </c>
      <c r="Q46" s="4" t="e">
        <f t="array" aca="1" ref="Q46" ca="1">_xludf.IFS(P46&gt;37, 1, P46&lt;31, 2, TRUE, 0)</f>
        <v>#NAME?</v>
      </c>
      <c r="R46" s="4">
        <v>184</v>
      </c>
      <c r="S46" s="4" t="e">
        <f t="array" aca="1" ref="S46" ca="1">_xludf.IFS(R46&gt;400, 1, R46&lt;138, 2, TRUE, 0)</f>
        <v>#NAME?</v>
      </c>
      <c r="T46" s="4">
        <v>13.8</v>
      </c>
      <c r="U46" s="4" t="e">
        <f t="array" aca="1" ref="U46" ca="1">_xludf.IFS(T46&gt;15, 1, T46&lt;11, 2, TRUE, 0)</f>
        <v>#NAME?</v>
      </c>
      <c r="V46" s="4">
        <v>73.7</v>
      </c>
      <c r="W46" s="4" t="e">
        <f t="array" aca="1" ref="W46" ca="1">_xludf.IFS(V46&gt;78, 1, V46&lt;45, 2, TRUE, 0)</f>
        <v>#NAME?</v>
      </c>
      <c r="X46" s="4">
        <v>16.600000000000001</v>
      </c>
      <c r="Y46" s="4" t="e">
        <f t="array" aca="1" ref="Y46" ca="1">_xludf.IFS(X46&gt;45, 1, X46&lt;23, 2, TRUE, 0)</f>
        <v>#NAME?</v>
      </c>
      <c r="Z46" s="4">
        <v>6</v>
      </c>
      <c r="AA46" s="4" t="e">
        <f t="array" aca="1" ref="AA46" ca="1">_xludf.IFS(Z46&gt;10, 1, Z46&lt;2, 2, TRUE, 0)</f>
        <v>#NAME?</v>
      </c>
      <c r="AB46" s="4">
        <v>2.9</v>
      </c>
      <c r="AC46" s="4" t="e">
        <f t="array" aca="1" ref="AC46" ca="1">_xludf.IFS(AB46&gt;6, 1, AB46&lt;0, 2, TRUE, 0)</f>
        <v>#NAME?</v>
      </c>
      <c r="AD46" s="4">
        <v>0.8</v>
      </c>
      <c r="AE46" s="4" t="e">
        <f t="array" aca="1" ref="AE46" ca="1">_xludf.IFS(AD46&gt;2, 1, AD46&lt;0, 2, TRUE, 0)</f>
        <v>#NAME?</v>
      </c>
      <c r="AF46" s="4">
        <v>103</v>
      </c>
      <c r="AG46" s="4" t="e">
        <f t="array" aca="1" ref="AG46" ca="1">_xludf.IFS(AF46&gt;100, 1, AF46&lt;70, 2, TRUE, 0)</f>
        <v>#NAME?</v>
      </c>
      <c r="AH46" s="4">
        <v>45.7</v>
      </c>
      <c r="AI46" s="4" t="e">
        <f t="array" aca="1" ref="AI46" ca="1">_xludf.IFS(AH46&gt;20, 1, AH46&lt;8, 2, TRUE, 0)</f>
        <v>#NAME?</v>
      </c>
      <c r="AJ46" s="4">
        <v>8.3000000000000007</v>
      </c>
      <c r="AK46" s="4" t="e">
        <f t="array" aca="1" ref="AK46" ca="1">_xludf.IFS(AJ46&gt;1.3, 1, AJ46&lt;0.7, 2, TRUE, 0)</f>
        <v>#NAME?</v>
      </c>
      <c r="AL46" s="4">
        <v>18</v>
      </c>
      <c r="AM46" s="4" t="e">
        <f t="array" aca="1" ref="AM46" ca="1">_xludf.IFS(AL46&gt;39, 1, AL46&lt;13, 2, TRUE, 0)</f>
        <v>#NAME?</v>
      </c>
      <c r="AN46" s="4">
        <v>9</v>
      </c>
      <c r="AO46" s="4" t="e">
        <f t="array" aca="1" ref="AO46" ca="1">_xludf.IFS(AN46&gt;52, 1, AN46&lt;7, 2, TRUE, 0)</f>
        <v>#NAME?</v>
      </c>
      <c r="AP46" s="4">
        <v>4.9000000000000004</v>
      </c>
      <c r="AQ46" s="4" t="e">
        <f t="array" aca="1" ref="AQ46" ca="1">_xludf.IFS(AP46&gt;7.6, 1, AP46&lt;4.4, 2, TRUE, 0)</f>
        <v>#NAME?</v>
      </c>
      <c r="AR46" s="4">
        <v>160</v>
      </c>
      <c r="AS46" s="4" t="e">
        <f t="array" aca="1" ref="AS46" ca="1">_xludf.IFS(AR46&gt;200, 1, AR46&lt;0, 2, TRUE, 0)</f>
        <v>#NAME?</v>
      </c>
      <c r="AT46" s="4">
        <v>115</v>
      </c>
      <c r="AU46" s="4" t="e">
        <f t="array" aca="1" ref="AU46" ca="1">_xludf.IFS(AT46&gt;150, 1, AT46&lt;0, 2, TRUE, 0)</f>
        <v>#NAME?</v>
      </c>
      <c r="AV46" s="4">
        <v>8.1999999999999993</v>
      </c>
      <c r="AW46" s="4" t="e">
        <f t="array" aca="1" ref="AW46" ca="1">_xludf.IFS(AV46&gt;10.2, 1, AV46&lt;8.8, 2, TRUE, 0)</f>
        <v>#NAME?</v>
      </c>
      <c r="AX46" s="4">
        <v>3.7</v>
      </c>
      <c r="AY46" s="4" t="e">
        <f t="array" aca="1" ref="AY46" ca="1">_xludf.IFS(AX46&gt;5.1, 1, AX46&lt;2.4, 2, TRUE, 0)</f>
        <v>#NAME?</v>
      </c>
      <c r="AZ46" s="4">
        <v>137</v>
      </c>
      <c r="BA46" s="4" t="e">
        <f t="array" aca="1" ref="BA46" ca="1">_xludf.IFS(AZ46&gt;146, 1, AZ46&lt;136, 2, TRUE, 0)</f>
        <v>#NAME?</v>
      </c>
      <c r="BB46" s="4">
        <v>4</v>
      </c>
      <c r="BC46" s="4" t="e">
        <f t="array" aca="1" ref="BC46" ca="1">_xludf.IFS(BB46&gt;5.1, 1, BB46&lt;3.5, 2, TRUE, 0)</f>
        <v>#NAME?</v>
      </c>
      <c r="BD46" s="4">
        <v>6.5</v>
      </c>
      <c r="BE46" s="4" t="e">
        <f t="array" aca="1" ref="BE46" ca="1">_xludf.IFS(BD46&gt;8.7, 1, BD46&lt;6.6, 2, TRUE, 0)</f>
        <v>#NAME?</v>
      </c>
      <c r="BF46" s="4">
        <v>4</v>
      </c>
      <c r="BG46" s="4" t="e">
        <f t="array" aca="1" ref="BG46" ca="1">_xludf.IFS(BF46&gt;5.2, 1, BF46&lt;3.5, 2, TRUE, 0)</f>
        <v>#NAME?</v>
      </c>
      <c r="BH46" s="4">
        <v>2.5</v>
      </c>
      <c r="BI46" s="4" t="e">
        <f t="array" aca="1" ref="BI46" ca="1">_xludf.IFS(BH46&gt;3.5, 1, BH46&lt;1.5, 2, TRUE, 0)</f>
        <v>#NAME?</v>
      </c>
      <c r="BJ46" s="4">
        <v>87</v>
      </c>
      <c r="BK46" s="4" t="e">
        <f t="array" aca="1" ref="BK46" ca="1">_xludf.IFS(BJ46&gt;129, 1, BJ46&lt;40, 2, TRUE, 0)</f>
        <v>#NAME?</v>
      </c>
      <c r="BL46" s="4">
        <v>51</v>
      </c>
      <c r="BM46" s="4" t="e">
        <f t="array" aca="1" ref="BM46" ca="1">_xludf.IFS(BL46&gt;158, 1, BL46&lt;37, 2, TRUE, 0)</f>
        <v>#NAME?</v>
      </c>
      <c r="BN46" s="4">
        <v>157</v>
      </c>
      <c r="BO46" s="4" t="e">
        <f t="array" aca="1" ref="BO46" ca="1">_xludf.IFS(BN46&gt;392, 1, BN46&lt;135, 2, TRUE, 0)</f>
        <v>#NAME?</v>
      </c>
      <c r="BP46" s="4">
        <v>208</v>
      </c>
      <c r="BQ46" s="4" t="e">
        <f t="array" aca="1" ref="BQ46" ca="1">_xludf.IFS(BP46&gt;400, 1, BP46&lt;250, 2, TRUE, 0)</f>
        <v>#NAME?</v>
      </c>
      <c r="BR46" s="4">
        <v>360</v>
      </c>
      <c r="BS46" s="4" t="e">
        <f t="array" aca="1" ref="BS46" ca="1">_xludf.IFS(BR46&gt;400, 1, BR46&lt;30, 2, TRUE, 0)</f>
        <v>#NAME?</v>
      </c>
      <c r="BT46" s="4">
        <v>0.34</v>
      </c>
      <c r="BV46" s="4" t="s">
        <v>90</v>
      </c>
      <c r="BW46" s="4" t="s">
        <v>17</v>
      </c>
      <c r="BX46" s="4" t="s">
        <v>17</v>
      </c>
    </row>
    <row r="47" spans="1:76" ht="15.75" customHeight="1">
      <c r="A47" s="4">
        <v>130642</v>
      </c>
      <c r="B47" s="4" t="s">
        <v>11</v>
      </c>
      <c r="C47" s="4">
        <v>54</v>
      </c>
      <c r="D47" s="4">
        <v>5.74</v>
      </c>
      <c r="E47" s="4" t="e">
        <f t="array" aca="1" ref="E47" ca="1">_xludf.IFS(D47&gt;10, 1, D47&lt;4, 2, TRUE, 0)</f>
        <v>#NAME?</v>
      </c>
      <c r="F47" s="4">
        <v>3.82</v>
      </c>
      <c r="G47" s="4" t="e">
        <f t="array" aca="1" ref="G47" ca="1">_xludf.IFS(F47&gt;6.2, 1, F47&lt;3.7, 2, TRUE, 0)</f>
        <v>#NAME?</v>
      </c>
      <c r="H47" s="4">
        <v>11.8</v>
      </c>
      <c r="I47" s="4" t="e">
        <f t="array" aca="1" ref="I47" ca="1">_xludf.IFS(H47&gt;18, 1, H47&lt;13, 2, TRUE, 0)</f>
        <v>#NAME?</v>
      </c>
      <c r="J47" s="4">
        <v>34.9</v>
      </c>
      <c r="K47" s="4" t="e">
        <f t="array" aca="1" ref="K47" ca="1">_xludf.IFS(J47&gt;55, 1, J47&lt;34, 2, TRUE, 0)</f>
        <v>#NAME?</v>
      </c>
      <c r="L47" s="4">
        <v>91.4</v>
      </c>
      <c r="M47" s="4" t="e">
        <f t="array" aca="1" ref="M47" ca="1">_xludf.IFS(L47&gt;100, 1, L47&lt;80, 2, TRUE, 0)</f>
        <v>#NAME?</v>
      </c>
      <c r="N47" s="4">
        <v>30.9</v>
      </c>
      <c r="O47" s="4" t="e">
        <f t="array" aca="1" ref="O47" ca="1">_xludf.IFS(N47&gt;32, 1, N47&lt;26, 2, TRUE, 0)</f>
        <v>#NAME?</v>
      </c>
      <c r="P47" s="4">
        <v>33.799999999999997</v>
      </c>
      <c r="Q47" s="4" t="e">
        <f t="array" aca="1" ref="Q47" ca="1">_xludf.IFS(P47&gt;37, 1, P47&lt;31, 2, TRUE, 0)</f>
        <v>#NAME?</v>
      </c>
      <c r="R47" s="4">
        <v>107</v>
      </c>
      <c r="S47" s="4" t="e">
        <f t="array" aca="1" ref="S47" ca="1">_xludf.IFS(R47&gt;400, 1, R47&lt;138, 2, TRUE, 0)</f>
        <v>#NAME?</v>
      </c>
      <c r="T47" s="4">
        <v>13.2</v>
      </c>
      <c r="U47" s="4" t="e">
        <f t="array" aca="1" ref="U47" ca="1">_xludf.IFS(T47&gt;15, 1, T47&lt;11, 2, TRUE, 0)</f>
        <v>#NAME?</v>
      </c>
      <c r="V47" s="4">
        <v>60.6</v>
      </c>
      <c r="W47" s="4" t="e">
        <f t="array" aca="1" ref="W47" ca="1">_xludf.IFS(V47&gt;78, 1, V47&lt;45, 2, TRUE, 0)</f>
        <v>#NAME?</v>
      </c>
      <c r="X47" s="4">
        <v>29.8</v>
      </c>
      <c r="Y47" s="4" t="e">
        <f t="array" aca="1" ref="Y47" ca="1">_xludf.IFS(X47&gt;45, 1, X47&lt;23, 2, TRUE, 0)</f>
        <v>#NAME?</v>
      </c>
      <c r="Z47" s="4">
        <v>6.3</v>
      </c>
      <c r="AA47" s="4" t="e">
        <f t="array" aca="1" ref="AA47" ca="1">_xludf.IFS(Z47&gt;10, 1, Z47&lt;2, 2, TRUE, 0)</f>
        <v>#NAME?</v>
      </c>
      <c r="AB47" s="4">
        <v>3</v>
      </c>
      <c r="AC47" s="4" t="e">
        <f t="array" aca="1" ref="AC47" ca="1">_xludf.IFS(AB47&gt;6, 1, AB47&lt;0, 2, TRUE, 0)</f>
        <v>#NAME?</v>
      </c>
      <c r="AD47" s="4">
        <v>0.3</v>
      </c>
      <c r="AE47" s="4" t="e">
        <f t="array" aca="1" ref="AE47" ca="1">_xludf.IFS(AD47&gt;2, 1, AD47&lt;0, 2, TRUE, 0)</f>
        <v>#NAME?</v>
      </c>
      <c r="AF47" s="4">
        <v>109</v>
      </c>
      <c r="AG47" s="4" t="e">
        <f t="array" aca="1" ref="AG47" ca="1">_xludf.IFS(AF47&gt;100, 1, AF47&lt;70, 2, TRUE, 0)</f>
        <v>#NAME?</v>
      </c>
      <c r="AH47" s="4">
        <v>107.9</v>
      </c>
      <c r="AI47" s="4" t="e">
        <f t="array" aca="1" ref="AI47" ca="1">_xludf.IFS(AH47&gt;20, 1, AH47&lt;8, 2, TRUE, 0)</f>
        <v>#NAME?</v>
      </c>
      <c r="AJ47" s="4">
        <v>13.5</v>
      </c>
      <c r="AK47" s="4" t="e">
        <f t="array" aca="1" ref="AK47" ca="1">_xludf.IFS(AJ47&gt;1.3, 1, AJ47&lt;0.7, 2, TRUE, 0)</f>
        <v>#NAME?</v>
      </c>
      <c r="AL47" s="4">
        <v>14</v>
      </c>
      <c r="AM47" s="4" t="e">
        <f t="array" aca="1" ref="AM47" ca="1">_xludf.IFS(AL47&gt;39, 1, AL47&lt;13, 2, TRUE, 0)</f>
        <v>#NAME?</v>
      </c>
      <c r="AN47" s="4">
        <v>18</v>
      </c>
      <c r="AO47" s="4" t="e">
        <f t="array" aca="1" ref="AO47" ca="1">_xludf.IFS(AN47&gt;52, 1, AN47&lt;7, 2, TRUE, 0)</f>
        <v>#NAME?</v>
      </c>
      <c r="AP47" s="4">
        <v>6.9</v>
      </c>
      <c r="AQ47" s="4" t="e">
        <f t="array" aca="1" ref="AQ47" ca="1">_xludf.IFS(AP47&gt;7.6, 1, AP47&lt;4.4, 2, TRUE, 0)</f>
        <v>#NAME?</v>
      </c>
      <c r="AR47" s="4">
        <v>150</v>
      </c>
      <c r="AS47" s="4" t="e">
        <f t="array" aca="1" ref="AS47" ca="1">_xludf.IFS(AR47&gt;200, 1, AR47&lt;0, 2, TRUE, 0)</f>
        <v>#NAME?</v>
      </c>
      <c r="AT47" s="4">
        <v>68</v>
      </c>
      <c r="AU47" s="4" t="e">
        <f t="array" aca="1" ref="AU47" ca="1">_xludf.IFS(AT47&gt;150, 1, AT47&lt;0, 2, TRUE, 0)</f>
        <v>#NAME?</v>
      </c>
      <c r="AV47" s="4">
        <v>10.6</v>
      </c>
      <c r="AW47" s="4" t="e">
        <f t="array" aca="1" ref="AW47" ca="1">_xludf.IFS(AV47&gt;10.2, 1, AV47&lt;8.8, 2, TRUE, 0)</f>
        <v>#NAME?</v>
      </c>
      <c r="AX47" s="4">
        <v>5.4</v>
      </c>
      <c r="AY47" s="4" t="e">
        <f t="array" aca="1" ref="AY47" ca="1">_xludf.IFS(AX47&gt;5.1, 1, AX47&lt;2.4, 2, TRUE, 0)</f>
        <v>#NAME?</v>
      </c>
      <c r="AZ47" s="4">
        <v>139</v>
      </c>
      <c r="BA47" s="4" t="e">
        <f t="array" aca="1" ref="BA47" ca="1">_xludf.IFS(AZ47&gt;146, 1, AZ47&lt;136, 2, TRUE, 0)</f>
        <v>#NAME?</v>
      </c>
      <c r="BB47" s="4">
        <v>5.3</v>
      </c>
      <c r="BC47" s="4" t="e">
        <f t="array" aca="1" ref="BC47" ca="1">_xludf.IFS(BB47&gt;5.1, 1, BB47&lt;3.5, 2, TRUE, 0)</f>
        <v>#NAME?</v>
      </c>
      <c r="BD47" s="4">
        <v>6.6</v>
      </c>
      <c r="BE47" s="4" t="e">
        <f t="array" aca="1" ref="BE47" ca="1">_xludf.IFS(BD47&gt;8.7, 1, BD47&lt;6.6, 2, TRUE, 0)</f>
        <v>#NAME?</v>
      </c>
      <c r="BF47" s="4">
        <v>4.5</v>
      </c>
      <c r="BG47" s="4" t="e">
        <f t="array" aca="1" ref="BG47" ca="1">_xludf.IFS(BF47&gt;5.2, 1, BF47&lt;3.5, 2, TRUE, 0)</f>
        <v>#NAME?</v>
      </c>
      <c r="BH47" s="4">
        <v>2.1</v>
      </c>
      <c r="BI47" s="4" t="e">
        <f t="array" aca="1" ref="BI47" ca="1">_xludf.IFS(BH47&gt;3.5, 1, BH47&lt;1.5, 2, TRUE, 0)</f>
        <v>#NAME?</v>
      </c>
      <c r="BJ47" s="4">
        <v>69</v>
      </c>
      <c r="BK47" s="4" t="e">
        <f t="array" aca="1" ref="BK47" ca="1">_xludf.IFS(BJ47&gt;129, 1, BJ47&lt;40, 2, TRUE, 0)</f>
        <v>#NAME?</v>
      </c>
      <c r="BL47" s="4">
        <v>142</v>
      </c>
      <c r="BM47" s="4" t="e">
        <f t="array" aca="1" ref="BM47" ca="1">_xludf.IFS(BL47&gt;158, 1, BL47&lt;37, 2, TRUE, 0)</f>
        <v>#NAME?</v>
      </c>
      <c r="BN47" s="4">
        <v>79</v>
      </c>
      <c r="BO47" s="4" t="e">
        <f t="array" aca="1" ref="BO47" ca="1">_xludf.IFS(BN47&gt;392, 1, BN47&lt;135, 2, TRUE, 0)</f>
        <v>#NAME?</v>
      </c>
      <c r="BP47" s="4">
        <v>221</v>
      </c>
      <c r="BQ47" s="4" t="e">
        <f t="array" aca="1" ref="BQ47" ca="1">_xludf.IFS(BP47&gt;400, 1, BP47&lt;250, 2, TRUE, 0)</f>
        <v>#NAME?</v>
      </c>
      <c r="BR47" s="4">
        <v>899</v>
      </c>
      <c r="BS47" s="4" t="e">
        <f t="array" aca="1" ref="BS47" ca="1">_xludf.IFS(BR47&gt;400, 1, BR47&lt;30, 2, TRUE, 0)</f>
        <v>#NAME?</v>
      </c>
      <c r="BT47" s="4">
        <v>1831</v>
      </c>
      <c r="BV47" s="4" t="s">
        <v>91</v>
      </c>
      <c r="BW47" s="4" t="s">
        <v>17</v>
      </c>
      <c r="BX47" s="4" t="s">
        <v>17</v>
      </c>
    </row>
    <row r="48" spans="1:76" ht="15.75" customHeight="1">
      <c r="A48" s="4">
        <v>161436</v>
      </c>
      <c r="B48" s="4" t="s">
        <v>11</v>
      </c>
      <c r="C48" s="4">
        <v>63</v>
      </c>
      <c r="D48" s="4">
        <v>7.18</v>
      </c>
      <c r="E48" s="4" t="e">
        <f t="array" aca="1" ref="E48" ca="1">_xludf.IFS(D48&gt;10, 1, D48&lt;4, 2, TRUE, 0)</f>
        <v>#NAME?</v>
      </c>
      <c r="F48" s="4">
        <v>3.95</v>
      </c>
      <c r="G48" s="4" t="e">
        <f t="array" aca="1" ref="G48" ca="1">_xludf.IFS(F48&gt;6.2, 1, F48&lt;3.7, 2, TRUE, 0)</f>
        <v>#NAME?</v>
      </c>
      <c r="H48" s="4">
        <v>11.4</v>
      </c>
      <c r="I48" s="4" t="e">
        <f t="array" aca="1" ref="I48" ca="1">_xludf.IFS(H48&gt;18, 1, H48&lt;13, 2, TRUE, 0)</f>
        <v>#NAME?</v>
      </c>
      <c r="J48" s="4">
        <v>32.4</v>
      </c>
      <c r="K48" s="4" t="e">
        <f t="array" aca="1" ref="K48" ca="1">_xludf.IFS(J48&gt;55, 1, J48&lt;34, 2, TRUE, 0)</f>
        <v>#NAME?</v>
      </c>
      <c r="L48" s="4">
        <v>82</v>
      </c>
      <c r="M48" s="4" t="e">
        <f t="array" aca="1" ref="M48" ca="1">_xludf.IFS(L48&gt;100, 1, L48&lt;80, 2, TRUE, 0)</f>
        <v>#NAME?</v>
      </c>
      <c r="N48" s="4">
        <v>28.9</v>
      </c>
      <c r="O48" s="4" t="e">
        <f t="array" aca="1" ref="O48" ca="1">_xludf.IFS(N48&gt;32, 1, N48&lt;26, 2, TRUE, 0)</f>
        <v>#NAME?</v>
      </c>
      <c r="P48" s="4">
        <v>35.200000000000003</v>
      </c>
      <c r="Q48" s="4" t="e">
        <f t="array" aca="1" ref="Q48" ca="1">_xludf.IFS(P48&gt;37, 1, P48&lt;31, 2, TRUE, 0)</f>
        <v>#NAME?</v>
      </c>
      <c r="R48" s="4">
        <v>146</v>
      </c>
      <c r="S48" s="4" t="e">
        <f t="array" aca="1" ref="S48" ca="1">_xludf.IFS(R48&gt;400, 1, R48&lt;138, 2, TRUE, 0)</f>
        <v>#NAME?</v>
      </c>
      <c r="T48" s="4">
        <v>14.9</v>
      </c>
      <c r="U48" s="4" t="e">
        <f t="array" aca="1" ref="U48" ca="1">_xludf.IFS(T48&gt;15, 1, T48&lt;11, 2, TRUE, 0)</f>
        <v>#NAME?</v>
      </c>
      <c r="V48" s="4">
        <v>63.9</v>
      </c>
      <c r="W48" s="4" t="e">
        <f t="array" aca="1" ref="W48" ca="1">_xludf.IFS(V48&gt;78, 1, V48&lt;45, 2, TRUE, 0)</f>
        <v>#NAME?</v>
      </c>
      <c r="X48" s="4">
        <v>21.3</v>
      </c>
      <c r="Y48" s="4" t="e">
        <f t="array" aca="1" ref="Y48" ca="1">_xludf.IFS(X48&gt;45, 1, X48&lt;23, 2, TRUE, 0)</f>
        <v>#NAME?</v>
      </c>
      <c r="Z48" s="4">
        <v>8.8000000000000007</v>
      </c>
      <c r="AA48" s="4" t="e">
        <f t="array" aca="1" ref="AA48" ca="1">_xludf.IFS(Z48&gt;10, 1, Z48&lt;2, 2, TRUE, 0)</f>
        <v>#NAME?</v>
      </c>
      <c r="AB48" s="4">
        <v>5.3</v>
      </c>
      <c r="AC48" s="4" t="e">
        <f t="array" aca="1" ref="AC48" ca="1">_xludf.IFS(AB48&gt;6, 1, AB48&lt;0, 2, TRUE, 0)</f>
        <v>#NAME?</v>
      </c>
      <c r="AD48" s="4">
        <v>0.7</v>
      </c>
      <c r="AE48" s="4" t="e">
        <f t="array" aca="1" ref="AE48" ca="1">_xludf.IFS(AD48&gt;2, 1, AD48&lt;0, 2, TRUE, 0)</f>
        <v>#NAME?</v>
      </c>
      <c r="AF48" s="4">
        <v>284</v>
      </c>
      <c r="AG48" s="4" t="e">
        <f t="array" aca="1" ref="AG48" ca="1">_xludf.IFS(AF48&gt;100, 1, AF48&lt;70, 2, TRUE, 0)</f>
        <v>#NAME?</v>
      </c>
      <c r="AH48" s="4">
        <v>91.9</v>
      </c>
      <c r="AI48" s="4" t="e">
        <f t="array" aca="1" ref="AI48" ca="1">_xludf.IFS(AH48&gt;20, 1, AH48&lt;8, 2, TRUE, 0)</f>
        <v>#NAME?</v>
      </c>
      <c r="AJ48" s="4">
        <v>10.6</v>
      </c>
      <c r="AK48" s="4" t="e">
        <f t="array" aca="1" ref="AK48" ca="1">_xludf.IFS(AJ48&gt;1.3, 1, AJ48&lt;0.7, 2, TRUE, 0)</f>
        <v>#NAME?</v>
      </c>
      <c r="AL48" s="4">
        <v>13</v>
      </c>
      <c r="AM48" s="4" t="e">
        <f t="array" aca="1" ref="AM48" ca="1">_xludf.IFS(AL48&gt;39, 1, AL48&lt;13, 2, TRUE, 0)</f>
        <v>#NAME?</v>
      </c>
      <c r="AN48" s="4">
        <v>10</v>
      </c>
      <c r="AO48" s="4" t="e">
        <f t="array" aca="1" ref="AO48" ca="1">_xludf.IFS(AN48&gt;52, 1, AN48&lt;7, 2, TRUE, 0)</f>
        <v>#NAME?</v>
      </c>
      <c r="AP48" s="4">
        <v>8.4</v>
      </c>
      <c r="AQ48" s="4" t="e">
        <f t="array" aca="1" ref="AQ48" ca="1">_xludf.IFS(AP48&gt;7.6, 1, AP48&lt;4.4, 2, TRUE, 0)</f>
        <v>#NAME?</v>
      </c>
      <c r="AR48" s="4">
        <v>134</v>
      </c>
      <c r="AS48" s="4" t="e">
        <f t="array" aca="1" ref="AS48" ca="1">_xludf.IFS(AR48&gt;200, 1, AR48&lt;0, 2, TRUE, 0)</f>
        <v>#NAME?</v>
      </c>
      <c r="AT48" s="4">
        <v>283</v>
      </c>
      <c r="AU48" s="4" t="e">
        <f t="array" aca="1" ref="AU48" ca="1">_xludf.IFS(AT48&gt;150, 1, AT48&lt;0, 2, TRUE, 0)</f>
        <v>#NAME?</v>
      </c>
      <c r="AV48" s="4">
        <v>9.1999999999999993</v>
      </c>
      <c r="AW48" s="4" t="e">
        <f t="array" aca="1" ref="AW48" ca="1">_xludf.IFS(AV48&gt;10.2, 1, AV48&lt;8.8, 2, TRUE, 0)</f>
        <v>#NAME?</v>
      </c>
      <c r="AX48" s="4">
        <v>7.1</v>
      </c>
      <c r="AY48" s="4" t="e">
        <f t="array" aca="1" ref="AY48" ca="1">_xludf.IFS(AX48&gt;5.1, 1, AX48&lt;2.4, 2, TRUE, 0)</f>
        <v>#NAME?</v>
      </c>
      <c r="AZ48" s="4">
        <v>137</v>
      </c>
      <c r="BA48" s="4" t="e">
        <f t="array" aca="1" ref="BA48" ca="1">_xludf.IFS(AZ48&gt;146, 1, AZ48&lt;136, 2, TRUE, 0)</f>
        <v>#NAME?</v>
      </c>
      <c r="BB48" s="4">
        <v>4.5</v>
      </c>
      <c r="BC48" s="4" t="e">
        <f t="array" aca="1" ref="BC48" ca="1">_xludf.IFS(BB48&gt;5.1, 1, BB48&lt;3.5, 2, TRUE, 0)</f>
        <v>#NAME?</v>
      </c>
      <c r="BD48" s="4">
        <v>7</v>
      </c>
      <c r="BE48" s="4" t="e">
        <f t="array" aca="1" ref="BE48" ca="1">_xludf.IFS(BD48&gt;8.7, 1, BD48&lt;6.6, 2, TRUE, 0)</f>
        <v>#NAME?</v>
      </c>
      <c r="BF48" s="4">
        <v>4.4000000000000004</v>
      </c>
      <c r="BG48" s="4" t="e">
        <f t="array" aca="1" ref="BG48" ca="1">_xludf.IFS(BF48&gt;5.2, 1, BF48&lt;3.5, 2, TRUE, 0)</f>
        <v>#NAME?</v>
      </c>
      <c r="BH48" s="4">
        <v>2.6</v>
      </c>
      <c r="BI48" s="4" t="e">
        <f t="array" aca="1" ref="BI48" ca="1">_xludf.IFS(BH48&gt;3.5, 1, BH48&lt;1.5, 2, TRUE, 0)</f>
        <v>#NAME?</v>
      </c>
      <c r="BJ48" s="4">
        <v>71</v>
      </c>
      <c r="BK48" s="4" t="e">
        <f t="array" aca="1" ref="BK48" ca="1">_xludf.IFS(BJ48&gt;129, 1, BJ48&lt;40, 2, TRUE, 0)</f>
        <v>#NAME?</v>
      </c>
      <c r="BL48" s="4">
        <v>70</v>
      </c>
      <c r="BM48" s="4" t="e">
        <f t="array" aca="1" ref="BM48" ca="1">_xludf.IFS(BL48&gt;158, 1, BL48&lt;37, 2, TRUE, 0)</f>
        <v>#NAME?</v>
      </c>
      <c r="BN48" s="4">
        <v>221</v>
      </c>
      <c r="BO48" s="4" t="e">
        <f t="array" aca="1" ref="BO48" ca="1">_xludf.IFS(BN48&gt;392, 1, BN48&lt;135, 2, TRUE, 0)</f>
        <v>#NAME?</v>
      </c>
      <c r="BP48" s="4">
        <v>291</v>
      </c>
      <c r="BQ48" s="4" t="e">
        <f t="array" aca="1" ref="BQ48" ca="1">_xludf.IFS(BP48&gt;400, 1, BP48&lt;250, 2, TRUE, 0)</f>
        <v>#NAME?</v>
      </c>
      <c r="BR48" s="4">
        <v>367</v>
      </c>
      <c r="BS48" s="4" t="e">
        <f t="array" aca="1" ref="BS48" ca="1">_xludf.IFS(BR48&gt;400, 1, BR48&lt;30, 2, TRUE, 0)</f>
        <v>#NAME?</v>
      </c>
      <c r="BT48" s="4">
        <v>0.34</v>
      </c>
      <c r="BV48" s="4" t="s">
        <v>90</v>
      </c>
      <c r="BW48" s="4" t="s">
        <v>17</v>
      </c>
      <c r="BX48" s="4" t="s">
        <v>17</v>
      </c>
    </row>
    <row r="49" spans="1:76" ht="15.75" customHeight="1">
      <c r="A49" s="4">
        <v>165551</v>
      </c>
      <c r="B49" s="4" t="s">
        <v>21</v>
      </c>
      <c r="C49" s="4">
        <v>72</v>
      </c>
      <c r="D49" s="4">
        <v>9.0500000000000007</v>
      </c>
      <c r="E49" s="4" t="e">
        <f t="array" aca="1" ref="E49" ca="1">_xludf.IFS(D49&gt;10, 1, D49&lt;4, 2, TRUE, 0)</f>
        <v>#NAME?</v>
      </c>
      <c r="F49" s="4">
        <v>3.9</v>
      </c>
      <c r="G49" s="4" t="e">
        <f t="array" aca="1" ref="G49" ca="1">_xludf.IFS(F49&gt;6.2, 1, F49&lt;3.7, 2, TRUE, 0)</f>
        <v>#NAME?</v>
      </c>
      <c r="H49" s="4">
        <v>12</v>
      </c>
      <c r="I49" s="4" t="e">
        <f t="array" aca="1" ref="I49" ca="1">_xludf.IFS(H49&gt;18, 1, H49&lt;13, 2, TRUE, 0)</f>
        <v>#NAME?</v>
      </c>
      <c r="J49" s="4">
        <v>35.4</v>
      </c>
      <c r="K49" s="4" t="e">
        <f t="array" aca="1" ref="K49" ca="1">_xludf.IFS(J49&gt;55, 1, J49&lt;34, 2, TRUE, 0)</f>
        <v>#NAME?</v>
      </c>
      <c r="L49" s="4">
        <v>90.8</v>
      </c>
      <c r="M49" s="4" t="e">
        <f t="array" aca="1" ref="M49" ca="1">_xludf.IFS(L49&gt;100, 1, L49&lt;80, 2, TRUE, 0)</f>
        <v>#NAME?</v>
      </c>
      <c r="N49" s="4">
        <v>30.8</v>
      </c>
      <c r="O49" s="4" t="e">
        <f t="array" aca="1" ref="O49" ca="1">_xludf.IFS(N49&gt;32, 1, N49&lt;26, 2, TRUE, 0)</f>
        <v>#NAME?</v>
      </c>
      <c r="P49" s="4">
        <v>33.9</v>
      </c>
      <c r="Q49" s="4" t="e">
        <f t="array" aca="1" ref="Q49" ca="1">_xludf.IFS(P49&gt;37, 1, P49&lt;31, 2, TRUE, 0)</f>
        <v>#NAME?</v>
      </c>
      <c r="R49" s="4">
        <v>207</v>
      </c>
      <c r="S49" s="4" t="e">
        <f t="array" aca="1" ref="S49" ca="1">_xludf.IFS(R49&gt;400, 1, R49&lt;138, 2, TRUE, 0)</f>
        <v>#NAME?</v>
      </c>
      <c r="T49" s="4">
        <v>14.6</v>
      </c>
      <c r="U49" s="4" t="e">
        <f t="array" aca="1" ref="U49" ca="1">_xludf.IFS(T49&gt;15, 1, T49&lt;11, 2, TRUE, 0)</f>
        <v>#NAME?</v>
      </c>
      <c r="V49" s="4">
        <v>68.5</v>
      </c>
      <c r="W49" s="4" t="e">
        <f t="array" aca="1" ref="W49" ca="1">_xludf.IFS(V49&gt;78, 1, V49&lt;45, 2, TRUE, 0)</f>
        <v>#NAME?</v>
      </c>
      <c r="X49" s="4">
        <v>18.899999999999999</v>
      </c>
      <c r="Y49" s="4" t="e">
        <f t="array" aca="1" ref="Y49" ca="1">_xludf.IFS(X49&gt;45, 1, X49&lt;23, 2, TRUE, 0)</f>
        <v>#NAME?</v>
      </c>
      <c r="Z49" s="4">
        <v>7</v>
      </c>
      <c r="AA49" s="4" t="e">
        <f t="array" aca="1" ref="AA49" ca="1">_xludf.IFS(Z49&gt;10, 1, Z49&lt;2, 2, TRUE, 0)</f>
        <v>#NAME?</v>
      </c>
      <c r="AB49" s="4">
        <v>4.8</v>
      </c>
      <c r="AC49" s="4" t="e">
        <f t="array" aca="1" ref="AC49" ca="1">_xludf.IFS(AB49&gt;6, 1, AB49&lt;0, 2, TRUE, 0)</f>
        <v>#NAME?</v>
      </c>
      <c r="AD49" s="4">
        <v>0.8</v>
      </c>
      <c r="AE49" s="4" t="e">
        <f t="array" aca="1" ref="AE49" ca="1">_xludf.IFS(AD49&gt;2, 1, AD49&lt;0, 2, TRUE, 0)</f>
        <v>#NAME?</v>
      </c>
      <c r="AF49" s="4">
        <v>104</v>
      </c>
      <c r="AG49" s="4" t="e">
        <f t="array" aca="1" ref="AG49" ca="1">_xludf.IFS(AF49&gt;100, 1, AF49&lt;70, 2, TRUE, 0)</f>
        <v>#NAME?</v>
      </c>
      <c r="AH49" s="4">
        <v>76.900000000000006</v>
      </c>
      <c r="AI49" s="4" t="e">
        <f t="array" aca="1" ref="AI49" ca="1">_xludf.IFS(AH49&gt;20, 1, AH49&lt;8, 2, TRUE, 0)</f>
        <v>#NAME?</v>
      </c>
      <c r="AJ49" s="4">
        <v>9.8000000000000007</v>
      </c>
      <c r="AK49" s="4" t="e">
        <f t="array" aca="1" ref="AK49" ca="1">_xludf.IFS(AJ49&gt;1.3, 1, AJ49&lt;0.7, 2, TRUE, 0)</f>
        <v>#NAME?</v>
      </c>
      <c r="AL49" s="4">
        <v>16</v>
      </c>
      <c r="AM49" s="4" t="e">
        <f t="array" aca="1" ref="AM49" ca="1">_xludf.IFS(AL49&gt;39, 1, AL49&lt;13, 2, TRUE, 0)</f>
        <v>#NAME?</v>
      </c>
      <c r="AN49" s="4">
        <v>17</v>
      </c>
      <c r="AO49" s="4" t="e">
        <f t="array" aca="1" ref="AO49" ca="1">_xludf.IFS(AN49&gt;52, 1, AN49&lt;7, 2, TRUE, 0)</f>
        <v>#NAME?</v>
      </c>
      <c r="AP49" s="4">
        <v>5.4</v>
      </c>
      <c r="AQ49" s="4" t="e">
        <f t="array" aca="1" ref="AQ49" ca="1">_xludf.IFS(AP49&gt;7.6, 1, AP49&lt;4.4, 2, TRUE, 0)</f>
        <v>#NAME?</v>
      </c>
      <c r="AR49" s="4">
        <v>149</v>
      </c>
      <c r="AS49" s="4" t="e">
        <f t="array" aca="1" ref="AS49" ca="1">_xludf.IFS(AR49&gt;200, 1, AR49&lt;0, 2, TRUE, 0)</f>
        <v>#NAME?</v>
      </c>
      <c r="AT49" s="4">
        <v>123</v>
      </c>
      <c r="AU49" s="4" t="e">
        <f t="array" aca="1" ref="AU49" ca="1">_xludf.IFS(AT49&gt;150, 1, AT49&lt;0, 2, TRUE, 0)</f>
        <v>#NAME?</v>
      </c>
      <c r="AV49" s="4">
        <v>9.8000000000000007</v>
      </c>
      <c r="AW49" s="4" t="e">
        <f t="array" aca="1" ref="AW49" ca="1">_xludf.IFS(AV49&gt;10.2, 1, AV49&lt;8.8, 2, TRUE, 0)</f>
        <v>#NAME?</v>
      </c>
      <c r="AX49" s="4">
        <v>5.2</v>
      </c>
      <c r="AY49" s="4" t="e">
        <f t="array" aca="1" ref="AY49" ca="1">_xludf.IFS(AX49&gt;5.1, 1, AX49&lt;2.4, 2, TRUE, 0)</f>
        <v>#NAME?</v>
      </c>
      <c r="AZ49" s="4">
        <v>137</v>
      </c>
      <c r="BA49" s="4" t="e">
        <f t="array" aca="1" ref="BA49" ca="1">_xludf.IFS(AZ49&gt;146, 1, AZ49&lt;136, 2, TRUE, 0)</f>
        <v>#NAME?</v>
      </c>
      <c r="BB49" s="4">
        <v>5</v>
      </c>
      <c r="BC49" s="4" t="e">
        <f t="array" aca="1" ref="BC49" ca="1">_xludf.IFS(BB49&gt;5.1, 1, BB49&lt;3.5, 2, TRUE, 0)</f>
        <v>#NAME?</v>
      </c>
      <c r="BD49" s="4">
        <v>6.6</v>
      </c>
      <c r="BE49" s="4" t="e">
        <f t="array" aca="1" ref="BE49" ca="1">_xludf.IFS(BD49&gt;8.7, 1, BD49&lt;6.6, 2, TRUE, 0)</f>
        <v>#NAME?</v>
      </c>
      <c r="BF49" s="4">
        <v>4.3</v>
      </c>
      <c r="BG49" s="4" t="e">
        <f t="array" aca="1" ref="BG49" ca="1">_xludf.IFS(BF49&gt;5.2, 1, BF49&lt;3.5, 2, TRUE, 0)</f>
        <v>#NAME?</v>
      </c>
      <c r="BH49" s="4">
        <v>2.2999999999999998</v>
      </c>
      <c r="BI49" s="4" t="e">
        <f t="array" aca="1" ref="BI49" ca="1">_xludf.IFS(BH49&gt;3.5, 1, BH49&lt;1.5, 2, TRUE, 0)</f>
        <v>#NAME?</v>
      </c>
      <c r="BJ49" s="4">
        <v>70</v>
      </c>
      <c r="BK49" s="4" t="e">
        <f t="array" aca="1" ref="BK49" ca="1">_xludf.IFS(BJ49&gt;129, 1, BJ49&lt;40, 2, TRUE, 0)</f>
        <v>#NAME?</v>
      </c>
      <c r="BL49" s="4">
        <v>61</v>
      </c>
      <c r="BM49" s="4" t="e">
        <f t="array" aca="1" ref="BM49" ca="1">_xludf.IFS(BL49&gt;158, 1, BL49&lt;37, 2, TRUE, 0)</f>
        <v>#NAME?</v>
      </c>
      <c r="BN49" s="4">
        <v>159</v>
      </c>
      <c r="BO49" s="4" t="e">
        <f t="array" aca="1" ref="BO49" ca="1">_xludf.IFS(BN49&gt;392, 1, BN49&lt;135, 2, TRUE, 0)</f>
        <v>#NAME?</v>
      </c>
      <c r="BP49" s="4">
        <v>220</v>
      </c>
      <c r="BQ49" s="4" t="e">
        <f t="array" aca="1" ref="BQ49" ca="1">_xludf.IFS(BP49&gt;400, 1, BP49&lt;250, 2, TRUE, 0)</f>
        <v>#NAME?</v>
      </c>
      <c r="BR49" s="4">
        <v>446</v>
      </c>
      <c r="BS49" s="4" t="e">
        <f t="array" aca="1" ref="BS49" ca="1">_xludf.IFS(BR49&gt;400, 1, BR49&lt;30, 2, TRUE, 0)</f>
        <v>#NAME?</v>
      </c>
      <c r="BT49" s="4">
        <v>0.31</v>
      </c>
      <c r="BV49" s="4" t="s">
        <v>90</v>
      </c>
      <c r="BW49" s="4" t="s">
        <v>17</v>
      </c>
      <c r="BX49" s="4" t="s">
        <v>17</v>
      </c>
    </row>
    <row r="50" spans="1:76" ht="15.75" customHeight="1">
      <c r="A50" s="4">
        <v>223535</v>
      </c>
      <c r="B50" s="4" t="s">
        <v>11</v>
      </c>
      <c r="C50" s="4">
        <v>62</v>
      </c>
      <c r="D50" s="4">
        <v>5.09</v>
      </c>
      <c r="E50" s="4" t="e">
        <f t="array" aca="1" ref="E50" ca="1">_xludf.IFS(D50&gt;10, 1, D50&lt;4, 2, TRUE, 0)</f>
        <v>#NAME?</v>
      </c>
      <c r="F50" s="4">
        <v>3.18</v>
      </c>
      <c r="G50" s="4" t="e">
        <f t="array" aca="1" ref="G50" ca="1">_xludf.IFS(F50&gt;6.2, 1, F50&lt;3.7, 2, TRUE, 0)</f>
        <v>#NAME?</v>
      </c>
      <c r="H50" s="4">
        <v>10.4</v>
      </c>
      <c r="I50" s="4" t="e">
        <f t="array" aca="1" ref="I50" ca="1">_xludf.IFS(H50&gt;18, 1, H50&lt;13, 2, TRUE, 0)</f>
        <v>#NAME?</v>
      </c>
      <c r="J50" s="4">
        <v>28.9</v>
      </c>
      <c r="K50" s="4" t="e">
        <f t="array" aca="1" ref="K50" ca="1">_xludf.IFS(J50&gt;55, 1, J50&lt;34, 2, TRUE, 0)</f>
        <v>#NAME?</v>
      </c>
      <c r="L50" s="4">
        <v>90.9</v>
      </c>
      <c r="M50" s="4" t="e">
        <f t="array" aca="1" ref="M50" ca="1">_xludf.IFS(L50&gt;100, 1, L50&lt;80, 2, TRUE, 0)</f>
        <v>#NAME?</v>
      </c>
      <c r="N50" s="4">
        <v>32.700000000000003</v>
      </c>
      <c r="O50" s="4" t="e">
        <f t="array" aca="1" ref="O50" ca="1">_xludf.IFS(N50&gt;32, 1, N50&lt;26, 2, TRUE, 0)</f>
        <v>#NAME?</v>
      </c>
      <c r="P50" s="4">
        <v>36</v>
      </c>
      <c r="Q50" s="4" t="e">
        <f t="array" aca="1" ref="Q50" ca="1">_xludf.IFS(P50&gt;37, 1, P50&lt;31, 2, TRUE, 0)</f>
        <v>#NAME?</v>
      </c>
      <c r="R50" s="4">
        <v>176</v>
      </c>
      <c r="S50" s="4" t="e">
        <f t="array" aca="1" ref="S50" ca="1">_xludf.IFS(R50&gt;400, 1, R50&lt;138, 2, TRUE, 0)</f>
        <v>#NAME?</v>
      </c>
      <c r="T50" s="4">
        <v>12.1</v>
      </c>
      <c r="U50" s="4" t="e">
        <f t="array" aca="1" ref="U50" ca="1">_xludf.IFS(T50&gt;15, 1, T50&lt;11, 2, TRUE, 0)</f>
        <v>#NAME?</v>
      </c>
      <c r="V50" s="4">
        <v>60.5</v>
      </c>
      <c r="W50" s="4" t="e">
        <f t="array" aca="1" ref="W50" ca="1">_xludf.IFS(V50&gt;78, 1, V50&lt;45, 2, TRUE, 0)</f>
        <v>#NAME?</v>
      </c>
      <c r="X50" s="4">
        <v>27.9</v>
      </c>
      <c r="Y50" s="4" t="e">
        <f t="array" aca="1" ref="Y50" ca="1">_xludf.IFS(X50&gt;45, 1, X50&lt;23, 2, TRUE, 0)</f>
        <v>#NAME?</v>
      </c>
      <c r="Z50" s="4">
        <v>7.9</v>
      </c>
      <c r="AA50" s="4" t="e">
        <f t="array" aca="1" ref="AA50" ca="1">_xludf.IFS(Z50&gt;10, 1, Z50&lt;2, 2, TRUE, 0)</f>
        <v>#NAME?</v>
      </c>
      <c r="AB50" s="4">
        <v>3.1</v>
      </c>
      <c r="AC50" s="4" t="e">
        <f t="array" aca="1" ref="AC50" ca="1">_xludf.IFS(AB50&gt;6, 1, AB50&lt;0, 2, TRUE, 0)</f>
        <v>#NAME?</v>
      </c>
      <c r="AD50" s="4">
        <v>0.6</v>
      </c>
      <c r="AE50" s="4" t="e">
        <f t="array" aca="1" ref="AE50" ca="1">_xludf.IFS(AD50&gt;2, 1, AD50&lt;0, 2, TRUE, 0)</f>
        <v>#NAME?</v>
      </c>
      <c r="AF50" s="4">
        <v>184</v>
      </c>
      <c r="AG50" s="4" t="e">
        <f t="array" aca="1" ref="AG50" ca="1">_xludf.IFS(AF50&gt;100, 1, AF50&lt;70, 2, TRUE, 0)</f>
        <v>#NAME?</v>
      </c>
      <c r="AH50" s="4">
        <v>91.7</v>
      </c>
      <c r="AI50" s="4" t="e">
        <f t="array" aca="1" ref="AI50" ca="1">_xludf.IFS(AH50&gt;20, 1, AH50&lt;8, 2, TRUE, 0)</f>
        <v>#NAME?</v>
      </c>
      <c r="AJ50" s="4">
        <v>10.4</v>
      </c>
      <c r="AK50" s="4" t="e">
        <f t="array" aca="1" ref="AK50" ca="1">_xludf.IFS(AJ50&gt;1.3, 1, AJ50&lt;0.7, 2, TRUE, 0)</f>
        <v>#NAME?</v>
      </c>
      <c r="AL50" s="4">
        <v>18</v>
      </c>
      <c r="AM50" s="4" t="e">
        <f t="array" aca="1" ref="AM50" ca="1">_xludf.IFS(AL50&gt;39, 1, AL50&lt;13, 2, TRUE, 0)</f>
        <v>#NAME?</v>
      </c>
      <c r="AN50" s="4">
        <v>25</v>
      </c>
      <c r="AO50" s="4" t="e">
        <f t="array" aca="1" ref="AO50" ca="1">_xludf.IFS(AN50&gt;52, 1, AN50&lt;7, 2, TRUE, 0)</f>
        <v>#NAME?</v>
      </c>
      <c r="AP50" s="4">
        <v>5.3</v>
      </c>
      <c r="AQ50" s="4" t="e">
        <f t="array" aca="1" ref="AQ50" ca="1">_xludf.IFS(AP50&gt;7.6, 1, AP50&lt;4.4, 2, TRUE, 0)</f>
        <v>#NAME?</v>
      </c>
      <c r="AR50" s="4">
        <v>106</v>
      </c>
      <c r="AS50" s="4" t="e">
        <f t="array" aca="1" ref="AS50" ca="1">_xludf.IFS(AR50&gt;200, 1, AR50&lt;0, 2, TRUE, 0)</f>
        <v>#NAME?</v>
      </c>
      <c r="AT50" s="4">
        <v>80</v>
      </c>
      <c r="AU50" s="4" t="e">
        <f t="array" aca="1" ref="AU50" ca="1">_xludf.IFS(AT50&gt;150, 1, AT50&lt;0, 2, TRUE, 0)</f>
        <v>#NAME?</v>
      </c>
      <c r="AV50" s="4">
        <v>9.3000000000000007</v>
      </c>
      <c r="AW50" s="4" t="e">
        <f t="array" aca="1" ref="AW50" ca="1">_xludf.IFS(AV50&gt;10.2, 1, AV50&lt;8.8, 2, TRUE, 0)</f>
        <v>#NAME?</v>
      </c>
      <c r="AX50" s="4">
        <v>3.2</v>
      </c>
      <c r="AY50" s="4" t="e">
        <f t="array" aca="1" ref="AY50" ca="1">_xludf.IFS(AX50&gt;5.1, 1, AX50&lt;2.4, 2, TRUE, 0)</f>
        <v>#NAME?</v>
      </c>
      <c r="AZ50" s="4">
        <v>137</v>
      </c>
      <c r="BA50" s="4" t="e">
        <f t="array" aca="1" ref="BA50" ca="1">_xludf.IFS(AZ50&gt;146, 1, AZ50&lt;136, 2, TRUE, 0)</f>
        <v>#NAME?</v>
      </c>
      <c r="BB50" s="4">
        <v>4.4000000000000004</v>
      </c>
      <c r="BC50" s="4" t="e">
        <f t="array" aca="1" ref="BC50" ca="1">_xludf.IFS(BB50&gt;5.1, 1, BB50&lt;3.5, 2, TRUE, 0)</f>
        <v>#NAME?</v>
      </c>
      <c r="BD50" s="4">
        <v>6.4</v>
      </c>
      <c r="BE50" s="4" t="e">
        <f t="array" aca="1" ref="BE50" ca="1">_xludf.IFS(BD50&gt;8.7, 1, BD50&lt;6.6, 2, TRUE, 0)</f>
        <v>#NAME?</v>
      </c>
      <c r="BF50" s="4">
        <v>4</v>
      </c>
      <c r="BG50" s="4" t="e">
        <f t="array" aca="1" ref="BG50" ca="1">_xludf.IFS(BF50&gt;5.2, 1, BF50&lt;3.5, 2, TRUE, 0)</f>
        <v>#NAME?</v>
      </c>
      <c r="BH50" s="4">
        <v>2.4</v>
      </c>
      <c r="BI50" s="4" t="e">
        <f t="array" aca="1" ref="BI50" ca="1">_xludf.IFS(BH50&gt;3.5, 1, BH50&lt;1.5, 2, TRUE, 0)</f>
        <v>#NAME?</v>
      </c>
      <c r="BJ50" s="4">
        <v>67</v>
      </c>
      <c r="BK50" s="4" t="e">
        <f t="array" aca="1" ref="BK50" ca="1">_xludf.IFS(BJ50&gt;129, 1, BJ50&lt;40, 2, TRUE, 0)</f>
        <v>#NAME?</v>
      </c>
      <c r="BL50" s="4">
        <v>92</v>
      </c>
      <c r="BM50" s="4" t="e">
        <f t="array" aca="1" ref="BM50" ca="1">_xludf.IFS(BL50&gt;158, 1, BL50&lt;37, 2, TRUE, 0)</f>
        <v>#NAME?</v>
      </c>
      <c r="BN50" s="4">
        <v>101</v>
      </c>
      <c r="BO50" s="4" t="e">
        <f t="array" aca="1" ref="BO50" ca="1">_xludf.IFS(BN50&gt;392, 1, BN50&lt;135, 2, TRUE, 0)</f>
        <v>#NAME?</v>
      </c>
      <c r="BP50" s="4">
        <v>193</v>
      </c>
      <c r="BQ50" s="4" t="e">
        <f t="array" aca="1" ref="BQ50" ca="1">_xludf.IFS(BP50&gt;400, 1, BP50&lt;250, 2, TRUE, 0)</f>
        <v>#NAME?</v>
      </c>
      <c r="BR50" s="4">
        <v>164</v>
      </c>
      <c r="BS50" s="4" t="e">
        <f t="array" aca="1" ref="BS50" ca="1">_xludf.IFS(BR50&gt;400, 1, BR50&lt;30, 2, TRUE, 0)</f>
        <v>#NAME?</v>
      </c>
      <c r="BT50" s="4">
        <v>0.38</v>
      </c>
      <c r="BV50" s="4" t="s">
        <v>90</v>
      </c>
      <c r="BW50" s="4">
        <v>5.7</v>
      </c>
      <c r="BX50" s="4" t="s">
        <v>17</v>
      </c>
    </row>
    <row r="51" spans="1:76" ht="15.75" customHeight="1">
      <c r="A51" s="4">
        <v>268733</v>
      </c>
      <c r="B51" s="4" t="s">
        <v>11</v>
      </c>
      <c r="C51" s="4">
        <v>56</v>
      </c>
      <c r="D51" s="4">
        <v>7.56</v>
      </c>
      <c r="E51" s="4" t="e">
        <f t="array" aca="1" ref="E51" ca="1">_xludf.IFS(D51&gt;10, 1, D51&lt;4, 2, TRUE, 0)</f>
        <v>#NAME?</v>
      </c>
      <c r="F51" s="4">
        <v>3.63</v>
      </c>
      <c r="G51" s="4" t="e">
        <f t="array" aca="1" ref="G51" ca="1">_xludf.IFS(F51&gt;6.2, 1, F51&lt;3.7, 2, TRUE, 0)</f>
        <v>#NAME?</v>
      </c>
      <c r="H51" s="4">
        <v>11.4</v>
      </c>
      <c r="I51" s="4" t="e">
        <f t="array" aca="1" ref="I51" ca="1">_xludf.IFS(H51&gt;18, 1, H51&lt;13, 2, TRUE, 0)</f>
        <v>#NAME?</v>
      </c>
      <c r="J51" s="4">
        <v>32.700000000000003</v>
      </c>
      <c r="K51" s="4" t="e">
        <f t="array" aca="1" ref="K51" ca="1">_xludf.IFS(J51&gt;55, 1, J51&lt;34, 2, TRUE, 0)</f>
        <v>#NAME?</v>
      </c>
      <c r="L51" s="4">
        <v>90.1</v>
      </c>
      <c r="M51" s="4" t="e">
        <f t="array" aca="1" ref="M51" ca="1">_xludf.IFS(L51&gt;100, 1, L51&lt;80, 2, TRUE, 0)</f>
        <v>#NAME?</v>
      </c>
      <c r="N51" s="4">
        <v>31.4</v>
      </c>
      <c r="O51" s="4" t="e">
        <f t="array" aca="1" ref="O51" ca="1">_xludf.IFS(N51&gt;32, 1, N51&lt;26, 2, TRUE, 0)</f>
        <v>#NAME?</v>
      </c>
      <c r="P51" s="4">
        <v>34.9</v>
      </c>
      <c r="Q51" s="4" t="e">
        <f t="array" aca="1" ref="Q51" ca="1">_xludf.IFS(P51&gt;37, 1, P51&lt;31, 2, TRUE, 0)</f>
        <v>#NAME?</v>
      </c>
      <c r="R51" s="4">
        <v>255</v>
      </c>
      <c r="S51" s="4" t="e">
        <f t="array" aca="1" ref="S51" ca="1">_xludf.IFS(R51&gt;400, 1, R51&lt;138, 2, TRUE, 0)</f>
        <v>#NAME?</v>
      </c>
      <c r="T51" s="4">
        <v>14.7</v>
      </c>
      <c r="U51" s="4" t="e">
        <f t="array" aca="1" ref="U51" ca="1">_xludf.IFS(T51&gt;15, 1, T51&lt;11, 2, TRUE, 0)</f>
        <v>#NAME?</v>
      </c>
      <c r="V51" s="4">
        <v>72.900000000000006</v>
      </c>
      <c r="W51" s="4" t="e">
        <f t="array" aca="1" ref="W51" ca="1">_xludf.IFS(V51&gt;78, 1, V51&lt;45, 2, TRUE, 0)</f>
        <v>#NAME?</v>
      </c>
      <c r="X51" s="4">
        <v>10.199999999999999</v>
      </c>
      <c r="Y51" s="4" t="e">
        <f t="array" aca="1" ref="Y51" ca="1">_xludf.IFS(X51&gt;45, 1, X51&lt;23, 2, TRUE, 0)</f>
        <v>#NAME?</v>
      </c>
      <c r="Z51" s="4">
        <v>10.1</v>
      </c>
      <c r="AA51" s="4" t="e">
        <f t="array" aca="1" ref="AA51" ca="1">_xludf.IFS(Z51&gt;10, 1, Z51&lt;2, 2, TRUE, 0)</f>
        <v>#NAME?</v>
      </c>
      <c r="AB51" s="4">
        <v>5.7</v>
      </c>
      <c r="AC51" s="4" t="e">
        <f t="array" aca="1" ref="AC51" ca="1">_xludf.IFS(AB51&gt;6, 1, AB51&lt;0, 2, TRUE, 0)</f>
        <v>#NAME?</v>
      </c>
      <c r="AD51" s="4">
        <v>1.1000000000000001</v>
      </c>
      <c r="AE51" s="4" t="e">
        <f t="array" aca="1" ref="AE51" ca="1">_xludf.IFS(AD51&gt;2, 1, AD51&lt;0, 2, TRUE, 0)</f>
        <v>#NAME?</v>
      </c>
      <c r="AF51" s="4">
        <v>176</v>
      </c>
      <c r="AG51" s="4" t="e">
        <f t="array" aca="1" ref="AG51" ca="1">_xludf.IFS(AF51&gt;100, 1, AF51&lt;70, 2, TRUE, 0)</f>
        <v>#NAME?</v>
      </c>
      <c r="AH51" s="4">
        <v>96.8</v>
      </c>
      <c r="AI51" s="4" t="e">
        <f t="array" aca="1" ref="AI51" ca="1">_xludf.IFS(AH51&gt;20, 1, AH51&lt;8, 2, TRUE, 0)</f>
        <v>#NAME?</v>
      </c>
      <c r="AJ51" s="4">
        <v>14.2</v>
      </c>
      <c r="AK51" s="4" t="e">
        <f t="array" aca="1" ref="AK51" ca="1">_xludf.IFS(AJ51&gt;1.3, 1, AJ51&lt;0.7, 2, TRUE, 0)</f>
        <v>#NAME?</v>
      </c>
      <c r="AL51" s="4">
        <v>19</v>
      </c>
      <c r="AM51" s="4" t="e">
        <f t="array" aca="1" ref="AM51" ca="1">_xludf.IFS(AL51&gt;39, 1, AL51&lt;13, 2, TRUE, 0)</f>
        <v>#NAME?</v>
      </c>
      <c r="AN51" s="4">
        <v>64</v>
      </c>
      <c r="AO51" s="4" t="e">
        <f t="array" aca="1" ref="AO51" ca="1">_xludf.IFS(AN51&gt;52, 1, AN51&lt;7, 2, TRUE, 0)</f>
        <v>#NAME?</v>
      </c>
      <c r="AP51" s="4">
        <v>8.4</v>
      </c>
      <c r="AQ51" s="4" t="e">
        <f t="array" aca="1" ref="AQ51" ca="1">_xludf.IFS(AP51&gt;7.6, 1, AP51&lt;4.4, 2, TRUE, 0)</f>
        <v>#NAME?</v>
      </c>
      <c r="AR51" s="4">
        <v>97</v>
      </c>
      <c r="AS51" s="4" t="e">
        <f t="array" aca="1" ref="AS51" ca="1">_xludf.IFS(AR51&gt;200, 1, AR51&lt;0, 2, TRUE, 0)</f>
        <v>#NAME?</v>
      </c>
      <c r="AT51" s="4">
        <v>97</v>
      </c>
      <c r="AU51" s="4" t="e">
        <f t="array" aca="1" ref="AU51" ca="1">_xludf.IFS(AT51&gt;150, 1, AT51&lt;0, 2, TRUE, 0)</f>
        <v>#NAME?</v>
      </c>
      <c r="AV51" s="4">
        <v>8.8000000000000007</v>
      </c>
      <c r="AW51" s="4" t="e">
        <f t="array" aca="1" ref="AW51" ca="1">_xludf.IFS(AV51&gt;10.2, 1, AV51&lt;8.8, 2, TRUE, 0)</f>
        <v>#NAME?</v>
      </c>
      <c r="AX51" s="4">
        <v>6.7</v>
      </c>
      <c r="AY51" s="4" t="e">
        <f t="array" aca="1" ref="AY51" ca="1">_xludf.IFS(AX51&gt;5.1, 1, AX51&lt;2.4, 2, TRUE, 0)</f>
        <v>#NAME?</v>
      </c>
      <c r="AZ51" s="4">
        <v>142</v>
      </c>
      <c r="BA51" s="4" t="e">
        <f t="array" aca="1" ref="BA51" ca="1">_xludf.IFS(AZ51&gt;146, 1, AZ51&lt;136, 2, TRUE, 0)</f>
        <v>#NAME?</v>
      </c>
      <c r="BB51" s="4">
        <v>4.3</v>
      </c>
      <c r="BC51" s="4" t="e">
        <f t="array" aca="1" ref="BC51" ca="1">_xludf.IFS(BB51&gt;5.1, 1, BB51&lt;3.5, 2, TRUE, 0)</f>
        <v>#NAME?</v>
      </c>
      <c r="BD51" s="4">
        <v>5.7</v>
      </c>
      <c r="BE51" s="4" t="e">
        <f t="array" aca="1" ref="BE51" ca="1">_xludf.IFS(BD51&gt;8.7, 1, BD51&lt;6.6, 2, TRUE, 0)</f>
        <v>#NAME?</v>
      </c>
      <c r="BF51" s="4">
        <v>3.9</v>
      </c>
      <c r="BG51" s="4" t="e">
        <f t="array" aca="1" ref="BG51" ca="1">_xludf.IFS(BF51&gt;5.2, 1, BF51&lt;3.5, 2, TRUE, 0)</f>
        <v>#NAME?</v>
      </c>
      <c r="BH51" s="4">
        <v>1.8</v>
      </c>
      <c r="BI51" s="4" t="e">
        <f t="array" aca="1" ref="BI51" ca="1">_xludf.IFS(BH51&gt;3.5, 1, BH51&lt;1.5, 2, TRUE, 0)</f>
        <v>#NAME?</v>
      </c>
      <c r="BJ51" s="4">
        <v>49</v>
      </c>
      <c r="BK51" s="4" t="e">
        <f t="array" aca="1" ref="BK51" ca="1">_xludf.IFS(BJ51&gt;129, 1, BJ51&lt;40, 2, TRUE, 0)</f>
        <v>#NAME?</v>
      </c>
      <c r="BL51" s="4">
        <v>137</v>
      </c>
      <c r="BM51" s="4" t="e">
        <f t="array" aca="1" ref="BM51" ca="1">_xludf.IFS(BL51&gt;158, 1, BL51&lt;37, 2, TRUE, 0)</f>
        <v>#NAME?</v>
      </c>
      <c r="BN51" s="4">
        <v>130</v>
      </c>
      <c r="BO51" s="4" t="e">
        <f t="array" aca="1" ref="BO51" ca="1">_xludf.IFS(BN51&gt;392, 1, BN51&lt;135, 2, TRUE, 0)</f>
        <v>#NAME?</v>
      </c>
      <c r="BP51" s="4">
        <v>267</v>
      </c>
      <c r="BQ51" s="4" t="e">
        <f t="array" aca="1" ref="BQ51" ca="1">_xludf.IFS(BP51&gt;400, 1, BP51&lt;250, 2, TRUE, 0)</f>
        <v>#NAME?</v>
      </c>
      <c r="BR51" s="4">
        <v>169</v>
      </c>
      <c r="BS51" s="4" t="e">
        <f t="array" aca="1" ref="BS51" ca="1">_xludf.IFS(BR51&gt;400, 1, BR51&lt;30, 2, TRUE, 0)</f>
        <v>#NAME?</v>
      </c>
      <c r="BT51" s="4">
        <v>1342</v>
      </c>
      <c r="BV51" s="4" t="s">
        <v>91</v>
      </c>
      <c r="BW51" s="4">
        <v>5.6</v>
      </c>
      <c r="BX51" s="4" t="s">
        <v>17</v>
      </c>
    </row>
    <row r="52" spans="1:76" ht="15.75" customHeight="1">
      <c r="A52" s="4">
        <v>278250</v>
      </c>
      <c r="B52" s="4" t="s">
        <v>11</v>
      </c>
      <c r="C52" s="4">
        <v>55</v>
      </c>
      <c r="D52" s="4">
        <v>8.9499999999999993</v>
      </c>
      <c r="E52" s="4" t="e">
        <f t="array" aca="1" ref="E52" ca="1">_xludf.IFS(D52&gt;10, 1, D52&lt;4, 2, TRUE, 0)</f>
        <v>#NAME?</v>
      </c>
      <c r="F52" s="4">
        <v>3.92</v>
      </c>
      <c r="G52" s="4" t="e">
        <f t="array" aca="1" ref="G52" ca="1">_xludf.IFS(F52&gt;6.2, 1, F52&lt;3.7, 2, TRUE, 0)</f>
        <v>#NAME?</v>
      </c>
      <c r="H52" s="4">
        <v>11.6</v>
      </c>
      <c r="I52" s="4" t="e">
        <f t="array" aca="1" ref="I52" ca="1">_xludf.IFS(H52&gt;18, 1, H52&lt;13, 2, TRUE, 0)</f>
        <v>#NAME?</v>
      </c>
      <c r="J52" s="4">
        <v>34.200000000000003</v>
      </c>
      <c r="K52" s="4" t="e">
        <f t="array" aca="1" ref="K52" ca="1">_xludf.IFS(J52&gt;55, 1, J52&lt;34, 2, TRUE, 0)</f>
        <v>#NAME?</v>
      </c>
      <c r="L52" s="4">
        <v>87.2</v>
      </c>
      <c r="M52" s="4" t="e">
        <f t="array" aca="1" ref="M52" ca="1">_xludf.IFS(L52&gt;100, 1, L52&lt;80, 2, TRUE, 0)</f>
        <v>#NAME?</v>
      </c>
      <c r="N52" s="4">
        <v>29.6</v>
      </c>
      <c r="O52" s="4" t="e">
        <f t="array" aca="1" ref="O52" ca="1">_xludf.IFS(N52&gt;32, 1, N52&lt;26, 2, TRUE, 0)</f>
        <v>#NAME?</v>
      </c>
      <c r="P52" s="4">
        <v>33.9</v>
      </c>
      <c r="Q52" s="4" t="e">
        <f t="array" aca="1" ref="Q52" ca="1">_xludf.IFS(P52&gt;37, 1, P52&lt;31, 2, TRUE, 0)</f>
        <v>#NAME?</v>
      </c>
      <c r="R52" s="4">
        <v>209</v>
      </c>
      <c r="S52" s="4" t="e">
        <f t="array" aca="1" ref="S52" ca="1">_xludf.IFS(R52&gt;400, 1, R52&lt;138, 2, TRUE, 0)</f>
        <v>#NAME?</v>
      </c>
      <c r="T52" s="4">
        <v>12.7</v>
      </c>
      <c r="U52" s="4" t="e">
        <f t="array" aca="1" ref="U52" ca="1">_xludf.IFS(T52&gt;15, 1, T52&lt;11, 2, TRUE, 0)</f>
        <v>#NAME?</v>
      </c>
      <c r="V52" s="4">
        <v>77.099999999999994</v>
      </c>
      <c r="W52" s="4" t="e">
        <f t="array" aca="1" ref="W52" ca="1">_xludf.IFS(V52&gt;78, 1, V52&lt;45, 2, TRUE, 0)</f>
        <v>#NAME?</v>
      </c>
      <c r="X52" s="4">
        <v>10.7</v>
      </c>
      <c r="Y52" s="4" t="e">
        <f t="array" aca="1" ref="Y52" ca="1">_xludf.IFS(X52&gt;45, 1, X52&lt;23, 2, TRUE, 0)</f>
        <v>#NAME?</v>
      </c>
      <c r="Z52" s="4">
        <v>8.5</v>
      </c>
      <c r="AA52" s="4" t="e">
        <f t="array" aca="1" ref="AA52" ca="1">_xludf.IFS(Z52&gt;10, 1, Z52&lt;2, 2, TRUE, 0)</f>
        <v>#NAME?</v>
      </c>
      <c r="AB52" s="4">
        <v>3.4</v>
      </c>
      <c r="AC52" s="4" t="e">
        <f t="array" aca="1" ref="AC52" ca="1">_xludf.IFS(AB52&gt;6, 1, AB52&lt;0, 2, TRUE, 0)</f>
        <v>#NAME?</v>
      </c>
      <c r="AD52" s="4">
        <v>0.3</v>
      </c>
      <c r="AE52" s="4" t="e">
        <f t="array" aca="1" ref="AE52" ca="1">_xludf.IFS(AD52&gt;2, 1, AD52&lt;0, 2, TRUE, 0)</f>
        <v>#NAME?</v>
      </c>
      <c r="AF52" s="4">
        <v>110</v>
      </c>
      <c r="AG52" s="4" t="e">
        <f t="array" aca="1" ref="AG52" ca="1">_xludf.IFS(AF52&gt;100, 1, AF52&lt;70, 2, TRUE, 0)</f>
        <v>#NAME?</v>
      </c>
      <c r="AH52" s="4">
        <v>68.5</v>
      </c>
      <c r="AI52" s="4" t="e">
        <f t="array" aca="1" ref="AI52" ca="1">_xludf.IFS(AH52&gt;20, 1, AH52&lt;8, 2, TRUE, 0)</f>
        <v>#NAME?</v>
      </c>
      <c r="AJ52" s="4">
        <v>11.8</v>
      </c>
      <c r="AK52" s="4" t="e">
        <f t="array" aca="1" ref="AK52" ca="1">_xludf.IFS(AJ52&gt;1.3, 1, AJ52&lt;0.7, 2, TRUE, 0)</f>
        <v>#NAME?</v>
      </c>
      <c r="AL52" s="4">
        <v>13</v>
      </c>
      <c r="AM52" s="4" t="e">
        <f t="array" aca="1" ref="AM52" ca="1">_xludf.IFS(AL52&gt;39, 1, AL52&lt;13, 2, TRUE, 0)</f>
        <v>#NAME?</v>
      </c>
      <c r="AN52" s="4">
        <v>9</v>
      </c>
      <c r="AO52" s="4" t="e">
        <f t="array" aca="1" ref="AO52" ca="1">_xludf.IFS(AN52&gt;52, 1, AN52&lt;7, 2, TRUE, 0)</f>
        <v>#NAME?</v>
      </c>
      <c r="AP52" s="4">
        <v>5.8</v>
      </c>
      <c r="AQ52" s="4" t="e">
        <f t="array" aca="1" ref="AQ52" ca="1">_xludf.IFS(AP52&gt;7.6, 1, AP52&lt;4.4, 2, TRUE, 0)</f>
        <v>#NAME?</v>
      </c>
      <c r="AR52" s="4">
        <v>127</v>
      </c>
      <c r="AS52" s="4" t="e">
        <f t="array" aca="1" ref="AS52" ca="1">_xludf.IFS(AR52&gt;200, 1, AR52&lt;0, 2, TRUE, 0)</f>
        <v>#NAME?</v>
      </c>
      <c r="AT52" s="4">
        <v>82</v>
      </c>
      <c r="AU52" s="4" t="e">
        <f t="array" aca="1" ref="AU52" ca="1">_xludf.IFS(AT52&gt;150, 1, AT52&lt;0, 2, TRUE, 0)</f>
        <v>#NAME?</v>
      </c>
      <c r="AV52" s="4">
        <v>9.6999999999999993</v>
      </c>
      <c r="AW52" s="4" t="e">
        <f t="array" aca="1" ref="AW52" ca="1">_xludf.IFS(AV52&gt;10.2, 1, AV52&lt;8.8, 2, TRUE, 0)</f>
        <v>#NAME?</v>
      </c>
      <c r="AX52" s="4">
        <v>4.8</v>
      </c>
      <c r="AY52" s="4" t="e">
        <f t="array" aca="1" ref="AY52" ca="1">_xludf.IFS(AX52&gt;5.1, 1, AX52&lt;2.4, 2, TRUE, 0)</f>
        <v>#NAME?</v>
      </c>
      <c r="AZ52" s="4">
        <v>135</v>
      </c>
      <c r="BA52" s="4" t="e">
        <f t="array" aca="1" ref="BA52" ca="1">_xludf.IFS(AZ52&gt;146, 1, AZ52&lt;136, 2, TRUE, 0)</f>
        <v>#NAME?</v>
      </c>
      <c r="BB52" s="4">
        <v>4.2</v>
      </c>
      <c r="BC52" s="4" t="e">
        <f t="array" aca="1" ref="BC52" ca="1">_xludf.IFS(BB52&gt;5.1, 1, BB52&lt;3.5, 2, TRUE, 0)</f>
        <v>#NAME?</v>
      </c>
      <c r="BD52" s="4">
        <v>6.7</v>
      </c>
      <c r="BE52" s="4" t="e">
        <f t="array" aca="1" ref="BE52" ca="1">_xludf.IFS(BD52&gt;8.7, 1, BD52&lt;6.6, 2, TRUE, 0)</f>
        <v>#NAME?</v>
      </c>
      <c r="BF52" s="4">
        <v>4</v>
      </c>
      <c r="BG52" s="4" t="e">
        <f t="array" aca="1" ref="BG52" ca="1">_xludf.IFS(BF52&gt;5.2, 1, BF52&lt;3.5, 2, TRUE, 0)</f>
        <v>#NAME?</v>
      </c>
      <c r="BH52" s="4">
        <v>2.7</v>
      </c>
      <c r="BI52" s="4" t="e">
        <f t="array" aca="1" ref="BI52" ca="1">_xludf.IFS(BH52&gt;3.5, 1, BH52&lt;1.5, 2, TRUE, 0)</f>
        <v>#NAME?</v>
      </c>
      <c r="BJ52" s="4">
        <v>133</v>
      </c>
      <c r="BK52" s="4" t="e">
        <f t="array" aca="1" ref="BK52" ca="1">_xludf.IFS(BJ52&gt;129, 1, BJ52&lt;40, 2, TRUE, 0)</f>
        <v>#NAME?</v>
      </c>
      <c r="BL52" s="4">
        <v>41</v>
      </c>
      <c r="BM52" s="4" t="e">
        <f t="array" aca="1" ref="BM52" ca="1">_xludf.IFS(BL52&gt;158, 1, BL52&lt;37, 2, TRUE, 0)</f>
        <v>#NAME?</v>
      </c>
      <c r="BN52" s="4">
        <v>191</v>
      </c>
      <c r="BO52" s="4" t="e">
        <f t="array" aca="1" ref="BO52" ca="1">_xludf.IFS(BN52&gt;392, 1, BN52&lt;135, 2, TRUE, 0)</f>
        <v>#NAME?</v>
      </c>
      <c r="BP52" s="4">
        <v>232</v>
      </c>
      <c r="BQ52" s="4" t="e">
        <f t="array" aca="1" ref="BQ52" ca="1">_xludf.IFS(BP52&gt;400, 1, BP52&lt;250, 2, TRUE, 0)</f>
        <v>#NAME?</v>
      </c>
      <c r="BR52" s="4">
        <v>181</v>
      </c>
      <c r="BS52" s="4" t="e">
        <f t="array" aca="1" ref="BS52" ca="1">_xludf.IFS(BR52&gt;400, 1, BR52&lt;30, 2, TRUE, 0)</f>
        <v>#NAME?</v>
      </c>
      <c r="BT52" s="4">
        <v>0.31</v>
      </c>
      <c r="BV52" s="4" t="s">
        <v>90</v>
      </c>
      <c r="BW52" s="4">
        <v>5.5</v>
      </c>
      <c r="BX52" s="4" t="s">
        <v>17</v>
      </c>
    </row>
    <row r="53" spans="1:76" ht="15.75" customHeight="1">
      <c r="A53" s="4">
        <v>282862</v>
      </c>
      <c r="B53" s="4" t="s">
        <v>11</v>
      </c>
      <c r="C53" s="4">
        <v>70</v>
      </c>
      <c r="D53" s="4">
        <v>4.62</v>
      </c>
      <c r="E53" s="4" t="e">
        <f t="array" aca="1" ref="E53" ca="1">_xludf.IFS(D53&gt;10, 1, D53&lt;4, 2, TRUE, 0)</f>
        <v>#NAME?</v>
      </c>
      <c r="F53" s="4">
        <v>3.29</v>
      </c>
      <c r="G53" s="4" t="e">
        <f t="array" aca="1" ref="G53" ca="1">_xludf.IFS(F53&gt;6.2, 1, F53&lt;3.7, 2, TRUE, 0)</f>
        <v>#NAME?</v>
      </c>
      <c r="H53" s="4">
        <v>10.4</v>
      </c>
      <c r="I53" s="4" t="e">
        <f t="array" aca="1" ref="I53" ca="1">_xludf.IFS(H53&gt;18, 1, H53&lt;13, 2, TRUE, 0)</f>
        <v>#NAME?</v>
      </c>
      <c r="J53" s="4">
        <v>29.2</v>
      </c>
      <c r="K53" s="4" t="e">
        <f t="array" aca="1" ref="K53" ca="1">_xludf.IFS(J53&gt;55, 1, J53&lt;34, 2, TRUE, 0)</f>
        <v>#NAME?</v>
      </c>
      <c r="L53" s="4">
        <v>88.8</v>
      </c>
      <c r="M53" s="4" t="e">
        <f t="array" aca="1" ref="M53" ca="1">_xludf.IFS(L53&gt;100, 1, L53&lt;80, 2, TRUE, 0)</f>
        <v>#NAME?</v>
      </c>
      <c r="N53" s="4">
        <v>31.6</v>
      </c>
      <c r="O53" s="4" t="e">
        <f t="array" aca="1" ref="O53" ca="1">_xludf.IFS(N53&gt;32, 1, N53&lt;26, 2, TRUE, 0)</f>
        <v>#NAME?</v>
      </c>
      <c r="P53" s="4">
        <v>35.6</v>
      </c>
      <c r="Q53" s="4" t="e">
        <f t="array" aca="1" ref="Q53" ca="1">_xludf.IFS(P53&gt;37, 1, P53&lt;31, 2, TRUE, 0)</f>
        <v>#NAME?</v>
      </c>
      <c r="R53" s="4">
        <v>165</v>
      </c>
      <c r="S53" s="4" t="e">
        <f t="array" aca="1" ref="S53" ca="1">_xludf.IFS(R53&gt;400, 1, R53&lt;138, 2, TRUE, 0)</f>
        <v>#NAME?</v>
      </c>
      <c r="T53" s="4">
        <v>13</v>
      </c>
      <c r="U53" s="4" t="e">
        <f t="array" aca="1" ref="U53" ca="1">_xludf.IFS(T53&gt;15, 1, T53&lt;11, 2, TRUE, 0)</f>
        <v>#NAME?</v>
      </c>
      <c r="V53" s="4">
        <v>66.7</v>
      </c>
      <c r="W53" s="4" t="e">
        <f t="array" aca="1" ref="W53" ca="1">_xludf.IFS(V53&gt;78, 1, V53&lt;45, 2, TRUE, 0)</f>
        <v>#NAME?</v>
      </c>
      <c r="X53" s="4">
        <v>21.4</v>
      </c>
      <c r="Y53" s="4" t="e">
        <f t="array" aca="1" ref="Y53" ca="1">_xludf.IFS(X53&gt;45, 1, X53&lt;23, 2, TRUE, 0)</f>
        <v>#NAME?</v>
      </c>
      <c r="Z53" s="4">
        <v>7.8</v>
      </c>
      <c r="AA53" s="4" t="e">
        <f t="array" aca="1" ref="AA53" ca="1">_xludf.IFS(Z53&gt;10, 1, Z53&lt;2, 2, TRUE, 0)</f>
        <v>#NAME?</v>
      </c>
      <c r="AB53" s="4">
        <v>3.5</v>
      </c>
      <c r="AC53" s="4" t="e">
        <f t="array" aca="1" ref="AC53" ca="1">_xludf.IFS(AB53&gt;6, 1, AB53&lt;0, 2, TRUE, 0)</f>
        <v>#NAME?</v>
      </c>
      <c r="AD53" s="4">
        <v>0.6</v>
      </c>
      <c r="AE53" s="4" t="e">
        <f t="array" aca="1" ref="AE53" ca="1">_xludf.IFS(AD53&gt;2, 1, AD53&lt;0, 2, TRUE, 0)</f>
        <v>#NAME?</v>
      </c>
      <c r="AF53" s="4">
        <v>75</v>
      </c>
      <c r="AG53" s="4" t="e">
        <f t="array" aca="1" ref="AG53" ca="1">_xludf.IFS(AF53&gt;100, 1, AF53&lt;70, 2, TRUE, 0)</f>
        <v>#NAME?</v>
      </c>
      <c r="AH53" s="4">
        <v>43.3</v>
      </c>
      <c r="AI53" s="4" t="e">
        <f t="array" aca="1" ref="AI53" ca="1">_xludf.IFS(AH53&gt;20, 1, AH53&lt;8, 2, TRUE, 0)</f>
        <v>#NAME?</v>
      </c>
      <c r="AJ53" s="4">
        <v>11.7</v>
      </c>
      <c r="AK53" s="4" t="e">
        <f t="array" aca="1" ref="AK53" ca="1">_xludf.IFS(AJ53&gt;1.3, 1, AJ53&lt;0.7, 2, TRUE, 0)</f>
        <v>#NAME?</v>
      </c>
      <c r="AL53" s="4">
        <v>12</v>
      </c>
      <c r="AM53" s="4" t="e">
        <f t="array" aca="1" ref="AM53" ca="1">_xludf.IFS(AL53&gt;39, 1, AL53&lt;13, 2, TRUE, 0)</f>
        <v>#NAME?</v>
      </c>
      <c r="AN53" s="4">
        <v>6</v>
      </c>
      <c r="AO53" s="4" t="e">
        <f t="array" aca="1" ref="AO53" ca="1">_xludf.IFS(AN53&gt;52, 1, AN53&lt;7, 2, TRUE, 0)</f>
        <v>#NAME?</v>
      </c>
      <c r="AP53" s="4">
        <v>5.6</v>
      </c>
      <c r="AQ53" s="4" t="e">
        <f t="array" aca="1" ref="AQ53" ca="1">_xludf.IFS(AP53&gt;7.6, 1, AP53&lt;4.4, 2, TRUE, 0)</f>
        <v>#NAME?</v>
      </c>
      <c r="AR53" s="4">
        <v>124</v>
      </c>
      <c r="AS53" s="4" t="e">
        <f t="array" aca="1" ref="AS53" ca="1">_xludf.IFS(AR53&gt;200, 1, AR53&lt;0, 2, TRUE, 0)</f>
        <v>#NAME?</v>
      </c>
      <c r="AT53" s="4">
        <v>67</v>
      </c>
      <c r="AU53" s="4" t="e">
        <f t="array" aca="1" ref="AU53" ca="1">_xludf.IFS(AT53&gt;150, 1, AT53&lt;0, 2, TRUE, 0)</f>
        <v>#NAME?</v>
      </c>
      <c r="AV53" s="4">
        <v>8.5</v>
      </c>
      <c r="AW53" s="4" t="e">
        <f t="array" aca="1" ref="AW53" ca="1">_xludf.IFS(AV53&gt;10.2, 1, AV53&lt;8.8, 2, TRUE, 0)</f>
        <v>#NAME?</v>
      </c>
      <c r="AX53" s="4">
        <v>3</v>
      </c>
      <c r="AY53" s="4" t="e">
        <f t="array" aca="1" ref="AY53" ca="1">_xludf.IFS(AX53&gt;5.1, 1, AX53&lt;2.4, 2, TRUE, 0)</f>
        <v>#NAME?</v>
      </c>
      <c r="AZ53" s="4">
        <v>129</v>
      </c>
      <c r="BA53" s="4" t="e">
        <f t="array" aca="1" ref="BA53" ca="1">_xludf.IFS(AZ53&gt;146, 1, AZ53&lt;136, 2, TRUE, 0)</f>
        <v>#NAME?</v>
      </c>
      <c r="BB53" s="4">
        <v>4</v>
      </c>
      <c r="BC53" s="4" t="e">
        <f t="array" aca="1" ref="BC53" ca="1">_xludf.IFS(BB53&gt;5.1, 1, BB53&lt;3.5, 2, TRUE, 0)</f>
        <v>#NAME?</v>
      </c>
      <c r="BD53" s="4">
        <v>5.5</v>
      </c>
      <c r="BE53" s="4" t="e">
        <f t="array" aca="1" ref="BE53" ca="1">_xludf.IFS(BD53&gt;8.7, 1, BD53&lt;6.6, 2, TRUE, 0)</f>
        <v>#NAME?</v>
      </c>
      <c r="BF53" s="4">
        <v>3.7</v>
      </c>
      <c r="BG53" s="4" t="e">
        <f t="array" aca="1" ref="BG53" ca="1">_xludf.IFS(BF53&gt;5.2, 1, BF53&lt;3.5, 2, TRUE, 0)</f>
        <v>#NAME?</v>
      </c>
      <c r="BH53" s="4">
        <v>1.8</v>
      </c>
      <c r="BI53" s="4" t="e">
        <f t="array" aca="1" ref="BI53" ca="1">_xludf.IFS(BH53&gt;3.5, 1, BH53&lt;1.5, 2, TRUE, 0)</f>
        <v>#NAME?</v>
      </c>
      <c r="BJ53" s="4">
        <v>64</v>
      </c>
      <c r="BK53" s="4" t="e">
        <f t="array" aca="1" ref="BK53" ca="1">_xludf.IFS(BJ53&gt;129, 1, BJ53&lt;40, 2, TRUE, 0)</f>
        <v>#NAME?</v>
      </c>
      <c r="BL53" s="4">
        <v>71</v>
      </c>
      <c r="BM53" s="4" t="e">
        <f t="array" aca="1" ref="BM53" ca="1">_xludf.IFS(BL53&gt;158, 1, BL53&lt;37, 2, TRUE, 0)</f>
        <v>#NAME?</v>
      </c>
      <c r="BN53" s="4">
        <v>128</v>
      </c>
      <c r="BO53" s="4" t="e">
        <f t="array" aca="1" ref="BO53" ca="1">_xludf.IFS(BN53&gt;392, 1, BN53&lt;135, 2, TRUE, 0)</f>
        <v>#NAME?</v>
      </c>
      <c r="BP53" s="4">
        <v>199</v>
      </c>
      <c r="BQ53" s="4" t="e">
        <f t="array" aca="1" ref="BQ53" ca="1">_xludf.IFS(BP53&gt;400, 1, BP53&lt;250, 2, TRUE, 0)</f>
        <v>#NAME?</v>
      </c>
      <c r="BR53" s="4">
        <v>386</v>
      </c>
      <c r="BS53" s="4" t="e">
        <f t="array" aca="1" ref="BS53" ca="1">_xludf.IFS(BR53&gt;400, 1, BR53&lt;30, 2, TRUE, 0)</f>
        <v>#NAME?</v>
      </c>
      <c r="BT53" s="4">
        <v>0.36</v>
      </c>
      <c r="BV53" s="4" t="s">
        <v>90</v>
      </c>
      <c r="BW53" s="4" t="s">
        <v>17</v>
      </c>
      <c r="BX53" s="4" t="s">
        <v>17</v>
      </c>
    </row>
    <row r="54" spans="1:76" ht="15.75" customHeight="1">
      <c r="A54" s="4">
        <v>314908</v>
      </c>
      <c r="B54" s="4" t="s">
        <v>11</v>
      </c>
      <c r="C54" s="4">
        <v>81</v>
      </c>
      <c r="D54" s="4">
        <v>4.57</v>
      </c>
      <c r="E54" s="4" t="e">
        <f t="array" aca="1" ref="E54" ca="1">_xludf.IFS(D54&gt;10, 1, D54&lt;4, 2, TRUE, 0)</f>
        <v>#NAME?</v>
      </c>
      <c r="F54" s="4">
        <v>3.51</v>
      </c>
      <c r="G54" s="4" t="e">
        <f t="array" aca="1" ref="G54" ca="1">_xludf.IFS(F54&gt;6.2, 1, F54&lt;3.7, 2, TRUE, 0)</f>
        <v>#NAME?</v>
      </c>
      <c r="H54" s="4">
        <v>11.5</v>
      </c>
      <c r="I54" s="4" t="e">
        <f t="array" aca="1" ref="I54" ca="1">_xludf.IFS(H54&gt;18, 1, H54&lt;13, 2, TRUE, 0)</f>
        <v>#NAME?</v>
      </c>
      <c r="J54" s="4">
        <v>33.5</v>
      </c>
      <c r="K54" s="4" t="e">
        <f t="array" aca="1" ref="K54" ca="1">_xludf.IFS(J54&gt;55, 1, J54&lt;34, 2, TRUE, 0)</f>
        <v>#NAME?</v>
      </c>
      <c r="L54" s="4">
        <v>95.4</v>
      </c>
      <c r="M54" s="4" t="e">
        <f t="array" aca="1" ref="M54" ca="1">_xludf.IFS(L54&gt;100, 1, L54&lt;80, 2, TRUE, 0)</f>
        <v>#NAME?</v>
      </c>
      <c r="N54" s="4">
        <v>32.799999999999997</v>
      </c>
      <c r="O54" s="4" t="e">
        <f t="array" aca="1" ref="O54" ca="1">_xludf.IFS(N54&gt;32, 1, N54&lt;26, 2, TRUE, 0)</f>
        <v>#NAME?</v>
      </c>
      <c r="P54" s="4">
        <v>34.299999999999997</v>
      </c>
      <c r="Q54" s="4" t="e">
        <f t="array" aca="1" ref="Q54" ca="1">_xludf.IFS(P54&gt;37, 1, P54&lt;31, 2, TRUE, 0)</f>
        <v>#NAME?</v>
      </c>
      <c r="R54" s="4">
        <v>79</v>
      </c>
      <c r="S54" s="4" t="e">
        <f t="array" aca="1" ref="S54" ca="1">_xludf.IFS(R54&gt;400, 1, R54&lt;138, 2, TRUE, 0)</f>
        <v>#NAME?</v>
      </c>
      <c r="T54" s="4">
        <v>14</v>
      </c>
      <c r="U54" s="4" t="e">
        <f t="array" aca="1" ref="U54" ca="1">_xludf.IFS(T54&gt;15, 1, T54&lt;11, 2, TRUE, 0)</f>
        <v>#NAME?</v>
      </c>
      <c r="V54" s="4">
        <v>60.5</v>
      </c>
      <c r="W54" s="4" t="e">
        <f t="array" aca="1" ref="W54" ca="1">_xludf.IFS(V54&gt;78, 1, V54&lt;45, 2, TRUE, 0)</f>
        <v>#NAME?</v>
      </c>
      <c r="X54" s="4">
        <v>18.2</v>
      </c>
      <c r="Y54" s="4" t="e">
        <f t="array" aca="1" ref="Y54" ca="1">_xludf.IFS(X54&gt;45, 1, X54&lt;23, 2, TRUE, 0)</f>
        <v>#NAME?</v>
      </c>
      <c r="Z54" s="4">
        <v>12.5</v>
      </c>
      <c r="AA54" s="4" t="e">
        <f t="array" aca="1" ref="AA54" ca="1">_xludf.IFS(Z54&gt;10, 1, Z54&lt;2, 2, TRUE, 0)</f>
        <v>#NAME?</v>
      </c>
      <c r="AB54" s="4">
        <v>7.9</v>
      </c>
      <c r="AC54" s="4" t="e">
        <f t="array" aca="1" ref="AC54" ca="1">_xludf.IFS(AB54&gt;6, 1, AB54&lt;0, 2, TRUE, 0)</f>
        <v>#NAME?</v>
      </c>
      <c r="AD54" s="4">
        <v>0.9</v>
      </c>
      <c r="AE54" s="4" t="e">
        <f t="array" aca="1" ref="AE54" ca="1">_xludf.IFS(AD54&gt;2, 1, AD54&lt;0, 2, TRUE, 0)</f>
        <v>#NAME?</v>
      </c>
      <c r="AF54" s="4">
        <v>85</v>
      </c>
      <c r="AG54" s="4" t="e">
        <f t="array" aca="1" ref="AG54" ca="1">_xludf.IFS(AF54&gt;100, 1, AF54&lt;70, 2, TRUE, 0)</f>
        <v>#NAME?</v>
      </c>
      <c r="AH54" s="4">
        <v>68.5</v>
      </c>
      <c r="AI54" s="4" t="e">
        <f t="array" aca="1" ref="AI54" ca="1">_xludf.IFS(AH54&gt;20, 1, AH54&lt;8, 2, TRUE, 0)</f>
        <v>#NAME?</v>
      </c>
      <c r="AJ54" s="4">
        <v>7</v>
      </c>
      <c r="AK54" s="4" t="e">
        <f t="array" aca="1" ref="AK54" ca="1">_xludf.IFS(AJ54&gt;1.3, 1, AJ54&lt;0.7, 2, TRUE, 0)</f>
        <v>#NAME?</v>
      </c>
      <c r="AL54" s="4">
        <v>29</v>
      </c>
      <c r="AM54" s="4" t="e">
        <f t="array" aca="1" ref="AM54" ca="1">_xludf.IFS(AL54&gt;39, 1, AL54&lt;13, 2, TRUE, 0)</f>
        <v>#NAME?</v>
      </c>
      <c r="AN54" s="4">
        <v>21</v>
      </c>
      <c r="AO54" s="4" t="e">
        <f t="array" aca="1" ref="AO54" ca="1">_xludf.IFS(AN54&gt;52, 1, AN54&lt;7, 2, TRUE, 0)</f>
        <v>#NAME?</v>
      </c>
      <c r="AP54" s="4">
        <v>1.5</v>
      </c>
      <c r="AQ54" s="4" t="e">
        <f t="array" aca="1" ref="AQ54" ca="1">_xludf.IFS(AP54&gt;7.6, 1, AP54&lt;4.4, 2, TRUE, 0)</f>
        <v>#NAME?</v>
      </c>
      <c r="AR54" s="4">
        <v>117</v>
      </c>
      <c r="AS54" s="4" t="e">
        <f t="array" aca="1" ref="AS54" ca="1">_xludf.IFS(AR54&gt;200, 1, AR54&lt;0, 2, TRUE, 0)</f>
        <v>#NAME?</v>
      </c>
      <c r="AT54" s="4">
        <v>68</v>
      </c>
      <c r="AU54" s="4" t="e">
        <f t="array" aca="1" ref="AU54" ca="1">_xludf.IFS(AT54&gt;150, 1, AT54&lt;0, 2, TRUE, 0)</f>
        <v>#NAME?</v>
      </c>
      <c r="AV54" s="4">
        <v>9.9</v>
      </c>
      <c r="AW54" s="4" t="e">
        <f t="array" aca="1" ref="AW54" ca="1">_xludf.IFS(AV54&gt;10.2, 1, AV54&lt;8.8, 2, TRUE, 0)</f>
        <v>#NAME?</v>
      </c>
      <c r="AX54" s="4">
        <v>5.3</v>
      </c>
      <c r="AY54" s="4" t="e">
        <f t="array" aca="1" ref="AY54" ca="1">_xludf.IFS(AX54&gt;5.1, 1, AX54&lt;2.4, 2, TRUE, 0)</f>
        <v>#NAME?</v>
      </c>
      <c r="AZ54" s="4">
        <v>136</v>
      </c>
      <c r="BA54" s="4" t="e">
        <f t="array" aca="1" ref="BA54" ca="1">_xludf.IFS(AZ54&gt;146, 1, AZ54&lt;136, 2, TRUE, 0)</f>
        <v>#NAME?</v>
      </c>
      <c r="BB54" s="4">
        <v>5.3</v>
      </c>
      <c r="BC54" s="4" t="e">
        <f t="array" aca="1" ref="BC54" ca="1">_xludf.IFS(BB54&gt;5.1, 1, BB54&lt;3.5, 2, TRUE, 0)</f>
        <v>#NAME?</v>
      </c>
      <c r="BD54" s="4">
        <v>7</v>
      </c>
      <c r="BE54" s="4" t="e">
        <f t="array" aca="1" ref="BE54" ca="1">_xludf.IFS(BD54&gt;8.7, 1, BD54&lt;6.6, 2, TRUE, 0)</f>
        <v>#NAME?</v>
      </c>
      <c r="BF54" s="4">
        <v>3.5</v>
      </c>
      <c r="BG54" s="4" t="e">
        <f t="array" aca="1" ref="BG54" ca="1">_xludf.IFS(BF54&gt;5.2, 1, BF54&lt;3.5, 2, TRUE, 0)</f>
        <v>#NAME?</v>
      </c>
      <c r="BH54" s="4">
        <v>3.5</v>
      </c>
      <c r="BI54" s="4" t="e">
        <f t="array" aca="1" ref="BI54" ca="1">_xludf.IFS(BH54&gt;3.5, 1, BH54&lt;1.5, 2, TRUE, 0)</f>
        <v>#NAME?</v>
      </c>
      <c r="BJ54" s="4">
        <v>132</v>
      </c>
      <c r="BK54" s="4" t="e">
        <f t="array" aca="1" ref="BK54" ca="1">_xludf.IFS(BJ54&gt;129, 1, BJ54&lt;40, 2, TRUE, 0)</f>
        <v>#NAME?</v>
      </c>
      <c r="BL54" s="4">
        <v>63</v>
      </c>
      <c r="BM54" s="4" t="e">
        <f t="array" aca="1" ref="BM54" ca="1">_xludf.IFS(BL54&gt;158, 1, BL54&lt;37, 2, TRUE, 0)</f>
        <v>#NAME?</v>
      </c>
      <c r="BN54" s="4">
        <v>139</v>
      </c>
      <c r="BO54" s="4" t="e">
        <f t="array" aca="1" ref="BO54" ca="1">_xludf.IFS(BN54&gt;392, 1, BN54&lt;135, 2, TRUE, 0)</f>
        <v>#NAME?</v>
      </c>
      <c r="BP54" s="4">
        <v>202</v>
      </c>
      <c r="BQ54" s="4" t="e">
        <f t="array" aca="1" ref="BQ54" ca="1">_xludf.IFS(BP54&gt;400, 1, BP54&lt;250, 2, TRUE, 0)</f>
        <v>#NAME?</v>
      </c>
      <c r="BR54" s="4">
        <v>532</v>
      </c>
      <c r="BS54" s="4" t="e">
        <f t="array" aca="1" ref="BS54" ca="1">_xludf.IFS(BR54&gt;400, 1, BR54&lt;30, 2, TRUE, 0)</f>
        <v>#NAME?</v>
      </c>
      <c r="BT54" s="4">
        <v>1702</v>
      </c>
      <c r="BV54" s="4" t="s">
        <v>91</v>
      </c>
      <c r="BW54" s="4" t="s">
        <v>17</v>
      </c>
      <c r="BX54" s="4" t="s">
        <v>17</v>
      </c>
    </row>
    <row r="55" spans="1:76" ht="15.75" customHeight="1">
      <c r="A55" s="4">
        <v>315172</v>
      </c>
      <c r="B55" s="4" t="s">
        <v>21</v>
      </c>
      <c r="C55" s="4">
        <v>53</v>
      </c>
      <c r="D55" s="4">
        <v>11.47</v>
      </c>
      <c r="E55" s="4" t="e">
        <f t="array" aca="1" ref="E55" ca="1">_xludf.IFS(D55&gt;10, 1, D55&lt;4, 2, TRUE, 0)</f>
        <v>#NAME?</v>
      </c>
      <c r="F55" s="4">
        <v>3.17</v>
      </c>
      <c r="G55" s="4" t="e">
        <f t="array" aca="1" ref="G55" ca="1">_xludf.IFS(F55&gt;6.2, 1, F55&lt;3.7, 2, TRUE, 0)</f>
        <v>#NAME?</v>
      </c>
      <c r="H55" s="4">
        <v>8.6999999999999993</v>
      </c>
      <c r="I55" s="4" t="e">
        <f t="array" aca="1" ref="I55" ca="1">_xludf.IFS(H55&gt;18, 1, H55&lt;13, 2, TRUE, 0)</f>
        <v>#NAME?</v>
      </c>
      <c r="J55" s="4">
        <v>27.4</v>
      </c>
      <c r="K55" s="4" t="e">
        <f t="array" aca="1" ref="K55" ca="1">_xludf.IFS(J55&gt;55, 1, J55&lt;34, 2, TRUE, 0)</f>
        <v>#NAME?</v>
      </c>
      <c r="L55" s="4">
        <v>86.4</v>
      </c>
      <c r="M55" s="4" t="e">
        <f t="array" aca="1" ref="M55" ca="1">_xludf.IFS(L55&gt;100, 1, L55&lt;80, 2, TRUE, 0)</f>
        <v>#NAME?</v>
      </c>
      <c r="N55" s="4">
        <v>27.4</v>
      </c>
      <c r="O55" s="4" t="e">
        <f t="array" aca="1" ref="O55" ca="1">_xludf.IFS(N55&gt;32, 1, N55&lt;26, 2, TRUE, 0)</f>
        <v>#NAME?</v>
      </c>
      <c r="P55" s="4">
        <v>31.8</v>
      </c>
      <c r="Q55" s="4" t="e">
        <f t="array" aca="1" ref="Q55" ca="1">_xludf.IFS(P55&gt;37, 1, P55&lt;31, 2, TRUE, 0)</f>
        <v>#NAME?</v>
      </c>
      <c r="R55" s="4">
        <v>289</v>
      </c>
      <c r="S55" s="4" t="e">
        <f t="array" aca="1" ref="S55" ca="1">_xludf.IFS(R55&gt;400, 1, R55&lt;138, 2, TRUE, 0)</f>
        <v>#NAME?</v>
      </c>
      <c r="T55" s="4">
        <v>14.8</v>
      </c>
      <c r="U55" s="4" t="e">
        <f t="array" aca="1" ref="U55" ca="1">_xludf.IFS(T55&gt;15, 1, T55&lt;11, 2, TRUE, 0)</f>
        <v>#NAME?</v>
      </c>
      <c r="V55" s="4">
        <v>77.599999999999994</v>
      </c>
      <c r="W55" s="4" t="e">
        <f t="array" aca="1" ref="W55" ca="1">_xludf.IFS(V55&gt;78, 1, V55&lt;45, 2, TRUE, 0)</f>
        <v>#NAME?</v>
      </c>
      <c r="X55" s="4">
        <v>16.399999999999999</v>
      </c>
      <c r="Y55" s="4" t="e">
        <f t="array" aca="1" ref="Y55" ca="1">_xludf.IFS(X55&gt;45, 1, X55&lt;23, 2, TRUE, 0)</f>
        <v>#NAME?</v>
      </c>
      <c r="Z55" s="4">
        <v>4.5</v>
      </c>
      <c r="AA55" s="4" t="e">
        <f t="array" aca="1" ref="AA55" ca="1">_xludf.IFS(Z55&gt;10, 1, Z55&lt;2, 2, TRUE, 0)</f>
        <v>#NAME?</v>
      </c>
      <c r="AB55" s="4">
        <v>1.2</v>
      </c>
      <c r="AC55" s="4" t="e">
        <f t="array" aca="1" ref="AC55" ca="1">_xludf.IFS(AB55&gt;6, 1, AB55&lt;0, 2, TRUE, 0)</f>
        <v>#NAME?</v>
      </c>
      <c r="AD55" s="4">
        <v>0.3</v>
      </c>
      <c r="AE55" s="4" t="e">
        <f t="array" aca="1" ref="AE55" ca="1">_xludf.IFS(AD55&gt;2, 1, AD55&lt;0, 2, TRUE, 0)</f>
        <v>#NAME?</v>
      </c>
      <c r="AF55" s="4">
        <v>300</v>
      </c>
      <c r="AG55" s="4" t="e">
        <f t="array" aca="1" ref="AG55" ca="1">_xludf.IFS(AF55&gt;100, 1, AF55&lt;70, 2, TRUE, 0)</f>
        <v>#NAME?</v>
      </c>
      <c r="AH55" s="4">
        <v>52.9</v>
      </c>
      <c r="AI55" s="4" t="e">
        <f t="array" aca="1" ref="AI55" ca="1">_xludf.IFS(AH55&gt;20, 1, AH55&lt;8, 2, TRUE, 0)</f>
        <v>#NAME?</v>
      </c>
      <c r="AJ55" s="4">
        <v>6.7</v>
      </c>
      <c r="AK55" s="4" t="e">
        <f t="array" aca="1" ref="AK55" ca="1">_xludf.IFS(AJ55&gt;1.3, 1, AJ55&lt;0.7, 2, TRUE, 0)</f>
        <v>#NAME?</v>
      </c>
      <c r="AL55" s="4">
        <v>7</v>
      </c>
      <c r="AM55" s="4" t="e">
        <f t="array" aca="1" ref="AM55" ca="1">_xludf.IFS(AL55&gt;39, 1, AL55&lt;13, 2, TRUE, 0)</f>
        <v>#NAME?</v>
      </c>
      <c r="AN55" s="4">
        <v>4</v>
      </c>
      <c r="AO55" s="4" t="e">
        <f t="array" aca="1" ref="AO55" ca="1">_xludf.IFS(AN55&gt;52, 1, AN55&lt;7, 2, TRUE, 0)</f>
        <v>#NAME?</v>
      </c>
      <c r="AP55" s="4">
        <v>6.3</v>
      </c>
      <c r="AQ55" s="4" t="e">
        <f t="array" aca="1" ref="AQ55" ca="1">_xludf.IFS(AP55&gt;7.6, 1, AP55&lt;4.4, 2, TRUE, 0)</f>
        <v>#NAME?</v>
      </c>
      <c r="AR55" s="4">
        <v>122</v>
      </c>
      <c r="AS55" s="4" t="e">
        <f t="array" aca="1" ref="AS55" ca="1">_xludf.IFS(AR55&gt;200, 1, AR55&lt;0, 2, TRUE, 0)</f>
        <v>#NAME?</v>
      </c>
      <c r="AT55" s="4">
        <v>154</v>
      </c>
      <c r="AU55" s="4" t="e">
        <f t="array" aca="1" ref="AU55" ca="1">_xludf.IFS(AT55&gt;150, 1, AT55&lt;0, 2, TRUE, 0)</f>
        <v>#NAME?</v>
      </c>
      <c r="AV55" s="4">
        <v>9.1999999999999993</v>
      </c>
      <c r="AW55" s="4" t="e">
        <f t="array" aca="1" ref="AW55" ca="1">_xludf.IFS(AV55&gt;10.2, 1, AV55&lt;8.8, 2, TRUE, 0)</f>
        <v>#NAME?</v>
      </c>
      <c r="AX55" s="4">
        <v>4.2</v>
      </c>
      <c r="AY55" s="4" t="e">
        <f t="array" aca="1" ref="AY55" ca="1">_xludf.IFS(AX55&gt;5.1, 1, AX55&lt;2.4, 2, TRUE, 0)</f>
        <v>#NAME?</v>
      </c>
      <c r="AZ55" s="4">
        <v>135</v>
      </c>
      <c r="BA55" s="4" t="e">
        <f t="array" aca="1" ref="BA55" ca="1">_xludf.IFS(AZ55&gt;146, 1, AZ55&lt;136, 2, TRUE, 0)</f>
        <v>#NAME?</v>
      </c>
      <c r="BB55" s="4">
        <v>3.9</v>
      </c>
      <c r="BC55" s="4" t="e">
        <f t="array" aca="1" ref="BC55" ca="1">_xludf.IFS(BB55&gt;5.1, 1, BB55&lt;3.5, 2, TRUE, 0)</f>
        <v>#NAME?</v>
      </c>
      <c r="BD55" s="4">
        <v>7.8</v>
      </c>
      <c r="BE55" s="4" t="e">
        <f t="array" aca="1" ref="BE55" ca="1">_xludf.IFS(BD55&gt;8.7, 1, BD55&lt;6.6, 2, TRUE, 0)</f>
        <v>#NAME?</v>
      </c>
      <c r="BF55" s="4">
        <v>3.2</v>
      </c>
      <c r="BG55" s="4" t="e">
        <f t="array" aca="1" ref="BG55" ca="1">_xludf.IFS(BF55&gt;5.2, 1, BF55&lt;3.5, 2, TRUE, 0)</f>
        <v>#NAME?</v>
      </c>
      <c r="BH55" s="4">
        <v>4.5999999999999996</v>
      </c>
      <c r="BI55" s="4" t="e">
        <f t="array" aca="1" ref="BI55" ca="1">_xludf.IFS(BH55&gt;3.5, 1, BH55&lt;1.5, 2, TRUE, 0)</f>
        <v>#NAME?</v>
      </c>
      <c r="BJ55" s="4">
        <v>164</v>
      </c>
      <c r="BK55" s="4" t="e">
        <f t="array" aca="1" ref="BK55" ca="1">_xludf.IFS(BJ55&gt;129, 1, BJ55&lt;40, 2, TRUE, 0)</f>
        <v>#NAME?</v>
      </c>
      <c r="BL55" s="4">
        <v>27</v>
      </c>
      <c r="BM55" s="4" t="e">
        <f t="array" aca="1" ref="BM55" ca="1">_xludf.IFS(BL55&gt;158, 1, BL55&lt;37, 2, TRUE, 0)</f>
        <v>#NAME?</v>
      </c>
      <c r="BN55" s="4">
        <v>133</v>
      </c>
      <c r="BO55" s="4" t="e">
        <f t="array" aca="1" ref="BO55" ca="1">_xludf.IFS(BN55&gt;392, 1, BN55&lt;135, 2, TRUE, 0)</f>
        <v>#NAME?</v>
      </c>
      <c r="BP55" s="4">
        <v>160</v>
      </c>
      <c r="BQ55" s="4" t="e">
        <f t="array" aca="1" ref="BQ55" ca="1">_xludf.IFS(BP55&gt;400, 1, BP55&lt;250, 2, TRUE, 0)</f>
        <v>#NAME?</v>
      </c>
      <c r="BR55" s="4">
        <v>859</v>
      </c>
      <c r="BS55" s="4" t="e">
        <f t="array" aca="1" ref="BS55" ca="1">_xludf.IFS(BR55&gt;400, 1, BR55&lt;30, 2, TRUE, 0)</f>
        <v>#NAME?</v>
      </c>
      <c r="BT55" s="4">
        <v>0.76</v>
      </c>
      <c r="BV55" s="4" t="s">
        <v>90</v>
      </c>
      <c r="BW55" s="4">
        <v>7.5</v>
      </c>
      <c r="BX55" s="4" t="s">
        <v>17</v>
      </c>
    </row>
    <row r="56" spans="1:76" ht="15.75" customHeight="1">
      <c r="A56" s="4">
        <v>320078</v>
      </c>
      <c r="B56" s="4" t="s">
        <v>11</v>
      </c>
      <c r="C56" s="4">
        <v>68</v>
      </c>
      <c r="D56" s="4">
        <v>3.31</v>
      </c>
      <c r="E56" s="4" t="e">
        <f t="array" aca="1" ref="E56" ca="1">_xludf.IFS(D56&gt;10, 1, D56&lt;4, 2, TRUE, 0)</f>
        <v>#NAME?</v>
      </c>
      <c r="F56" s="4">
        <v>3.73</v>
      </c>
      <c r="G56" s="4" t="e">
        <f t="array" aca="1" ref="G56" ca="1">_xludf.IFS(F56&gt;6.2, 1, F56&lt;3.7, 2, TRUE, 0)</f>
        <v>#NAME?</v>
      </c>
      <c r="H56" s="4">
        <v>11</v>
      </c>
      <c r="I56" s="4" t="e">
        <f t="array" aca="1" ref="I56" ca="1">_xludf.IFS(H56&gt;18, 1, H56&lt;13, 2, TRUE, 0)</f>
        <v>#NAME?</v>
      </c>
      <c r="J56" s="4">
        <v>31.7</v>
      </c>
      <c r="K56" s="4" t="e">
        <f t="array" aca="1" ref="K56" ca="1">_xludf.IFS(J56&gt;55, 1, J56&lt;34, 2, TRUE, 0)</f>
        <v>#NAME?</v>
      </c>
      <c r="L56" s="4">
        <v>85</v>
      </c>
      <c r="M56" s="4" t="e">
        <f t="array" aca="1" ref="M56" ca="1">_xludf.IFS(L56&gt;100, 1, L56&lt;80, 2, TRUE, 0)</f>
        <v>#NAME?</v>
      </c>
      <c r="N56" s="4">
        <v>29.5</v>
      </c>
      <c r="O56" s="4" t="e">
        <f t="array" aca="1" ref="O56" ca="1">_xludf.IFS(N56&gt;32, 1, N56&lt;26, 2, TRUE, 0)</f>
        <v>#NAME?</v>
      </c>
      <c r="P56" s="4">
        <v>34.700000000000003</v>
      </c>
      <c r="Q56" s="4" t="e">
        <f t="array" aca="1" ref="Q56" ca="1">_xludf.IFS(P56&gt;37, 1, P56&lt;31, 2, TRUE, 0)</f>
        <v>#NAME?</v>
      </c>
      <c r="R56" s="4">
        <v>121</v>
      </c>
      <c r="S56" s="4" t="e">
        <f t="array" aca="1" ref="S56" ca="1">_xludf.IFS(R56&gt;400, 1, R56&lt;138, 2, TRUE, 0)</f>
        <v>#NAME?</v>
      </c>
      <c r="T56" s="4">
        <v>12.8</v>
      </c>
      <c r="U56" s="4" t="e">
        <f t="array" aca="1" ref="U56" ca="1">_xludf.IFS(T56&gt;15, 1, T56&lt;11, 2, TRUE, 0)</f>
        <v>#NAME?</v>
      </c>
      <c r="V56" s="4">
        <v>33.799999999999997</v>
      </c>
      <c r="W56" s="4" t="e">
        <f t="array" aca="1" ref="W56" ca="1">_xludf.IFS(V56&gt;78, 1, V56&lt;45, 2, TRUE, 0)</f>
        <v>#NAME?</v>
      </c>
      <c r="X56" s="4">
        <v>45.6</v>
      </c>
      <c r="Y56" s="4" t="e">
        <f t="array" aca="1" ref="Y56" ca="1">_xludf.IFS(X56&gt;45, 1, X56&lt;23, 2, TRUE, 0)</f>
        <v>#NAME?</v>
      </c>
      <c r="Z56" s="4">
        <v>11.2</v>
      </c>
      <c r="AA56" s="4" t="e">
        <f t="array" aca="1" ref="AA56" ca="1">_xludf.IFS(Z56&gt;10, 1, Z56&lt;2, 2, TRUE, 0)</f>
        <v>#NAME?</v>
      </c>
      <c r="AB56" s="4">
        <v>9.1</v>
      </c>
      <c r="AC56" s="4" t="e">
        <f t="array" aca="1" ref="AC56" ca="1">_xludf.IFS(AB56&gt;6, 1, AB56&lt;0, 2, TRUE, 0)</f>
        <v>#NAME?</v>
      </c>
      <c r="AD56" s="4">
        <v>0.3</v>
      </c>
      <c r="AE56" s="4" t="e">
        <f t="array" aca="1" ref="AE56" ca="1">_xludf.IFS(AD56&gt;2, 1, AD56&lt;0, 2, TRUE, 0)</f>
        <v>#NAME?</v>
      </c>
      <c r="AF56" s="4">
        <v>267</v>
      </c>
      <c r="AG56" s="4" t="e">
        <f t="array" aca="1" ref="AG56" ca="1">_xludf.IFS(AF56&gt;100, 1, AF56&lt;70, 2, TRUE, 0)</f>
        <v>#NAME?</v>
      </c>
      <c r="AH56" s="4">
        <v>63.4</v>
      </c>
      <c r="AI56" s="4" t="e">
        <f t="array" aca="1" ref="AI56" ca="1">_xludf.IFS(AH56&gt;20, 1, AH56&lt;8, 2, TRUE, 0)</f>
        <v>#NAME?</v>
      </c>
      <c r="AJ56" s="4">
        <v>8.6999999999999993</v>
      </c>
      <c r="AK56" s="4" t="e">
        <f t="array" aca="1" ref="AK56" ca="1">_xludf.IFS(AJ56&gt;1.3, 1, AJ56&lt;0.7, 2, TRUE, 0)</f>
        <v>#NAME?</v>
      </c>
      <c r="AL56" s="4">
        <v>23</v>
      </c>
      <c r="AM56" s="4" t="e">
        <f t="array" aca="1" ref="AM56" ca="1">_xludf.IFS(AL56&gt;39, 1, AL56&lt;13, 2, TRUE, 0)</f>
        <v>#NAME?</v>
      </c>
      <c r="AN56" s="4">
        <v>13</v>
      </c>
      <c r="AO56" s="4" t="e">
        <f t="array" aca="1" ref="AO56" ca="1">_xludf.IFS(AN56&gt;52, 1, AN56&lt;7, 2, TRUE, 0)</f>
        <v>#NAME?</v>
      </c>
      <c r="AP56" s="4">
        <v>5.7</v>
      </c>
      <c r="AQ56" s="4" t="e">
        <f t="array" aca="1" ref="AQ56" ca="1">_xludf.IFS(AP56&gt;7.6, 1, AP56&lt;4.4, 2, TRUE, 0)</f>
        <v>#NAME?</v>
      </c>
      <c r="AR56" s="4">
        <v>132</v>
      </c>
      <c r="AS56" s="4" t="e">
        <f t="array" aca="1" ref="AS56" ca="1">_xludf.IFS(AR56&gt;200, 1, AR56&lt;0, 2, TRUE, 0)</f>
        <v>#NAME?</v>
      </c>
      <c r="AT56" s="4">
        <v>106</v>
      </c>
      <c r="AU56" s="4" t="e">
        <f t="array" aca="1" ref="AU56" ca="1">_xludf.IFS(AT56&gt;150, 1, AT56&lt;0, 2, TRUE, 0)</f>
        <v>#NAME?</v>
      </c>
      <c r="AV56" s="4">
        <v>8.1</v>
      </c>
      <c r="AW56" s="4" t="e">
        <f t="array" aca="1" ref="AW56" ca="1">_xludf.IFS(AV56&gt;10.2, 1, AV56&lt;8.8, 2, TRUE, 0)</f>
        <v>#NAME?</v>
      </c>
      <c r="AX56" s="4">
        <v>4.5999999999999996</v>
      </c>
      <c r="AY56" s="4" t="e">
        <f t="array" aca="1" ref="AY56" ca="1">_xludf.IFS(AX56&gt;5.1, 1, AX56&lt;2.4, 2, TRUE, 0)</f>
        <v>#NAME?</v>
      </c>
      <c r="AZ56" s="4">
        <v>131</v>
      </c>
      <c r="BA56" s="4" t="e">
        <f t="array" aca="1" ref="BA56" ca="1">_xludf.IFS(AZ56&gt;146, 1, AZ56&lt;136, 2, TRUE, 0)</f>
        <v>#NAME?</v>
      </c>
      <c r="BB56" s="4">
        <v>4.7</v>
      </c>
      <c r="BC56" s="4" t="e">
        <f t="array" aca="1" ref="BC56" ca="1">_xludf.IFS(BB56&gt;5.1, 1, BB56&lt;3.5, 2, TRUE, 0)</f>
        <v>#NAME?</v>
      </c>
      <c r="BD56" s="4">
        <v>7.1</v>
      </c>
      <c r="BE56" s="4" t="e">
        <f t="array" aca="1" ref="BE56" ca="1">_xludf.IFS(BD56&gt;8.7, 1, BD56&lt;6.6, 2, TRUE, 0)</f>
        <v>#NAME?</v>
      </c>
      <c r="BF56" s="4">
        <v>4.3</v>
      </c>
      <c r="BG56" s="4" t="e">
        <f t="array" aca="1" ref="BG56" ca="1">_xludf.IFS(BF56&gt;5.2, 1, BF56&lt;3.5, 2, TRUE, 0)</f>
        <v>#NAME?</v>
      </c>
      <c r="BH56" s="4">
        <v>2.8</v>
      </c>
      <c r="BI56" s="4" t="e">
        <f t="array" aca="1" ref="BI56" ca="1">_xludf.IFS(BH56&gt;3.5, 1, BH56&lt;1.5, 2, TRUE, 0)</f>
        <v>#NAME?</v>
      </c>
      <c r="BJ56" s="4">
        <v>87</v>
      </c>
      <c r="BK56" s="4" t="e">
        <f t="array" aca="1" ref="BK56" ca="1">_xludf.IFS(BJ56&gt;129, 1, BJ56&lt;40, 2, TRUE, 0)</f>
        <v>#NAME?</v>
      </c>
      <c r="BL56" s="4">
        <v>81</v>
      </c>
      <c r="BM56" s="4" t="e">
        <f t="array" aca="1" ref="BM56" ca="1">_xludf.IFS(BL56&gt;158, 1, BL56&lt;37, 2, TRUE, 0)</f>
        <v>#NAME?</v>
      </c>
      <c r="BN56" s="4">
        <v>123</v>
      </c>
      <c r="BO56" s="4" t="e">
        <f t="array" aca="1" ref="BO56" ca="1">_xludf.IFS(BN56&gt;392, 1, BN56&lt;135, 2, TRUE, 0)</f>
        <v>#NAME?</v>
      </c>
      <c r="BP56" s="4">
        <v>204</v>
      </c>
      <c r="BQ56" s="4" t="e">
        <f t="array" aca="1" ref="BQ56" ca="1">_xludf.IFS(BP56&gt;400, 1, BP56&lt;250, 2, TRUE, 0)</f>
        <v>#NAME?</v>
      </c>
      <c r="BR56" s="4">
        <v>179</v>
      </c>
      <c r="BS56" s="4" t="e">
        <f t="array" aca="1" ref="BS56" ca="1">_xludf.IFS(BR56&gt;400, 1, BR56&lt;30, 2, TRUE, 0)</f>
        <v>#NAME?</v>
      </c>
      <c r="BT56" s="4">
        <v>0.35</v>
      </c>
      <c r="BV56" s="4" t="s">
        <v>90</v>
      </c>
      <c r="BW56" s="4" t="s">
        <v>17</v>
      </c>
      <c r="BX56" s="4" t="s">
        <v>17</v>
      </c>
    </row>
    <row r="57" spans="1:76" ht="15.75" customHeight="1">
      <c r="A57" s="4">
        <v>323098</v>
      </c>
      <c r="B57" s="4" t="s">
        <v>21</v>
      </c>
      <c r="C57" s="4">
        <v>49</v>
      </c>
      <c r="D57" s="4">
        <v>9.6199999999999992</v>
      </c>
      <c r="E57" s="4" t="e">
        <f t="array" aca="1" ref="E57" ca="1">_xludf.IFS(D57&gt;10, 1, D57&lt;4, 2, TRUE, 0)</f>
        <v>#NAME?</v>
      </c>
      <c r="F57" s="4">
        <v>4.2300000000000004</v>
      </c>
      <c r="G57" s="4" t="e">
        <f t="array" aca="1" ref="G57" ca="1">_xludf.IFS(F57&gt;6.2, 1, F57&lt;3.7, 2, TRUE, 0)</f>
        <v>#NAME?</v>
      </c>
      <c r="H57" s="4">
        <v>11.8</v>
      </c>
      <c r="I57" s="4" t="e">
        <f t="array" aca="1" ref="I57" ca="1">_xludf.IFS(H57&gt;18, 1, H57&lt;13, 2, TRUE, 0)</f>
        <v>#NAME?</v>
      </c>
      <c r="J57" s="4">
        <v>35.200000000000003</v>
      </c>
      <c r="K57" s="4" t="e">
        <f t="array" aca="1" ref="K57" ca="1">_xludf.IFS(J57&gt;55, 1, J57&lt;34, 2, TRUE, 0)</f>
        <v>#NAME?</v>
      </c>
      <c r="L57" s="4">
        <v>83.2</v>
      </c>
      <c r="M57" s="4" t="e">
        <f t="array" aca="1" ref="M57" ca="1">_xludf.IFS(L57&gt;100, 1, L57&lt;80, 2, TRUE, 0)</f>
        <v>#NAME?</v>
      </c>
      <c r="N57" s="4">
        <v>27.9</v>
      </c>
      <c r="O57" s="4" t="e">
        <f t="array" aca="1" ref="O57" ca="1">_xludf.IFS(N57&gt;32, 1, N57&lt;26, 2, TRUE, 0)</f>
        <v>#NAME?</v>
      </c>
      <c r="P57" s="4">
        <v>33.5</v>
      </c>
      <c r="Q57" s="4" t="e">
        <f t="array" aca="1" ref="Q57" ca="1">_xludf.IFS(P57&gt;37, 1, P57&lt;31, 2, TRUE, 0)</f>
        <v>#NAME?</v>
      </c>
      <c r="R57" s="4">
        <v>363</v>
      </c>
      <c r="S57" s="4" t="e">
        <f t="array" aca="1" ref="S57" ca="1">_xludf.IFS(R57&gt;400, 1, R57&lt;138, 2, TRUE, 0)</f>
        <v>#NAME?</v>
      </c>
      <c r="T57" s="4">
        <v>14.4</v>
      </c>
      <c r="U57" s="4" t="e">
        <f t="array" aca="1" ref="U57" ca="1">_xludf.IFS(T57&gt;15, 1, T57&lt;11, 2, TRUE, 0)</f>
        <v>#NAME?</v>
      </c>
      <c r="V57" s="4">
        <v>71.5</v>
      </c>
      <c r="W57" s="4" t="e">
        <f t="array" aca="1" ref="W57" ca="1">_xludf.IFS(V57&gt;78, 1, V57&lt;45, 2, TRUE, 0)</f>
        <v>#NAME?</v>
      </c>
      <c r="X57" s="4">
        <v>18.100000000000001</v>
      </c>
      <c r="Y57" s="4" t="e">
        <f t="array" aca="1" ref="Y57" ca="1">_xludf.IFS(X57&gt;45, 1, X57&lt;23, 2, TRUE, 0)</f>
        <v>#NAME?</v>
      </c>
      <c r="Z57" s="4">
        <v>5.8</v>
      </c>
      <c r="AA57" s="4" t="e">
        <f t="array" aca="1" ref="AA57" ca="1">_xludf.IFS(Z57&gt;10, 1, Z57&lt;2, 2, TRUE, 0)</f>
        <v>#NAME?</v>
      </c>
      <c r="AB57" s="4">
        <v>4.0999999999999996</v>
      </c>
      <c r="AC57" s="4" t="e">
        <f t="array" aca="1" ref="AC57" ca="1">_xludf.IFS(AB57&gt;6, 1, AB57&lt;0, 2, TRUE, 0)</f>
        <v>#NAME?</v>
      </c>
      <c r="AD57" s="4">
        <v>0.5</v>
      </c>
      <c r="AE57" s="4" t="e">
        <f t="array" aca="1" ref="AE57" ca="1">_xludf.IFS(AD57&gt;2, 1, AD57&lt;0, 2, TRUE, 0)</f>
        <v>#NAME?</v>
      </c>
      <c r="AF57" s="4">
        <v>199</v>
      </c>
      <c r="AG57" s="4" t="e">
        <f t="array" aca="1" ref="AG57" ca="1">_xludf.IFS(AF57&gt;100, 1, AF57&lt;70, 2, TRUE, 0)</f>
        <v>#NAME?</v>
      </c>
      <c r="AH57" s="4">
        <v>86.2</v>
      </c>
      <c r="AI57" s="4" t="e">
        <f t="array" aca="1" ref="AI57" ca="1">_xludf.IFS(AH57&gt;20, 1, AH57&lt;8, 2, TRUE, 0)</f>
        <v>#NAME?</v>
      </c>
      <c r="AJ57" s="4">
        <v>10.9</v>
      </c>
      <c r="AK57" s="4" t="e">
        <f t="array" aca="1" ref="AK57" ca="1">_xludf.IFS(AJ57&gt;1.3, 1, AJ57&lt;0.7, 2, TRUE, 0)</f>
        <v>#NAME?</v>
      </c>
      <c r="AL57" s="4">
        <v>23</v>
      </c>
      <c r="AM57" s="4" t="e">
        <f t="array" aca="1" ref="AM57" ca="1">_xludf.IFS(AL57&gt;39, 1, AL57&lt;13, 2, TRUE, 0)</f>
        <v>#NAME?</v>
      </c>
      <c r="AN57" s="4">
        <v>24</v>
      </c>
      <c r="AO57" s="4" t="e">
        <f t="array" aca="1" ref="AO57" ca="1">_xludf.IFS(AN57&gt;52, 1, AN57&lt;7, 2, TRUE, 0)</f>
        <v>#NAME?</v>
      </c>
      <c r="AP57" s="4">
        <v>9.3000000000000007</v>
      </c>
      <c r="AQ57" s="4" t="e">
        <f t="array" aca="1" ref="AQ57" ca="1">_xludf.IFS(AP57&gt;7.6, 1, AP57&lt;4.4, 2, TRUE, 0)</f>
        <v>#NAME?</v>
      </c>
      <c r="AR57" s="4">
        <v>226</v>
      </c>
      <c r="AS57" s="4" t="e">
        <f t="array" aca="1" ref="AS57" ca="1">_xludf.IFS(AR57&gt;200, 1, AR57&lt;0, 2, TRUE, 0)</f>
        <v>#NAME?</v>
      </c>
      <c r="AT57" s="4">
        <v>274</v>
      </c>
      <c r="AU57" s="4" t="e">
        <f t="array" aca="1" ref="AU57" ca="1">_xludf.IFS(AT57&gt;150, 1, AT57&lt;0, 2, TRUE, 0)</f>
        <v>#NAME?</v>
      </c>
      <c r="AV57" s="4">
        <v>9.9</v>
      </c>
      <c r="AW57" s="4" t="e">
        <f t="array" aca="1" ref="AW57" ca="1">_xludf.IFS(AV57&gt;10.2, 1, AV57&lt;8.8, 2, TRUE, 0)</f>
        <v>#NAME?</v>
      </c>
      <c r="AX57" s="4">
        <v>5.4</v>
      </c>
      <c r="AY57" s="4" t="e">
        <f t="array" aca="1" ref="AY57" ca="1">_xludf.IFS(AX57&gt;5.1, 1, AX57&lt;2.4, 2, TRUE, 0)</f>
        <v>#NAME?</v>
      </c>
      <c r="AZ57" s="4">
        <v>135</v>
      </c>
      <c r="BA57" s="4" t="e">
        <f t="array" aca="1" ref="BA57" ca="1">_xludf.IFS(AZ57&gt;146, 1, AZ57&lt;136, 2, TRUE, 0)</f>
        <v>#NAME?</v>
      </c>
      <c r="BB57" s="4">
        <v>4.3</v>
      </c>
      <c r="BC57" s="4" t="e">
        <f t="array" aca="1" ref="BC57" ca="1">_xludf.IFS(BB57&gt;5.1, 1, BB57&lt;3.5, 2, TRUE, 0)</f>
        <v>#NAME?</v>
      </c>
      <c r="BD57" s="4">
        <v>6.8</v>
      </c>
      <c r="BE57" s="4" t="e">
        <f t="array" aca="1" ref="BE57" ca="1">_xludf.IFS(BD57&gt;8.7, 1, BD57&lt;6.6, 2, TRUE, 0)</f>
        <v>#NAME?</v>
      </c>
      <c r="BF57" s="4">
        <v>4.0999999999999996</v>
      </c>
      <c r="BG57" s="4" t="e">
        <f t="array" aca="1" ref="BG57" ca="1">_xludf.IFS(BF57&gt;5.2, 1, BF57&lt;3.5, 2, TRUE, 0)</f>
        <v>#NAME?</v>
      </c>
      <c r="BH57" s="4">
        <v>2.7</v>
      </c>
      <c r="BI57" s="4" t="e">
        <f t="array" aca="1" ref="BI57" ca="1">_xludf.IFS(BH57&gt;3.5, 1, BH57&lt;1.5, 2, TRUE, 0)</f>
        <v>#NAME?</v>
      </c>
      <c r="BJ57" s="4">
        <v>237</v>
      </c>
      <c r="BK57" s="4" t="e">
        <f t="array" aca="1" ref="BK57" ca="1">_xludf.IFS(BJ57&gt;129, 1, BJ57&lt;40, 2, TRUE, 0)</f>
        <v>#NAME?</v>
      </c>
      <c r="BL57" s="4">
        <v>41</v>
      </c>
      <c r="BM57" s="4" t="e">
        <f t="array" aca="1" ref="BM57" ca="1">_xludf.IFS(BL57&gt;158, 1, BL57&lt;37, 2, TRUE, 0)</f>
        <v>#NAME?</v>
      </c>
      <c r="BN57" s="4">
        <v>251</v>
      </c>
      <c r="BO57" s="4" t="e">
        <f t="array" aca="1" ref="BO57" ca="1">_xludf.IFS(BN57&gt;392, 1, BN57&lt;135, 2, TRUE, 0)</f>
        <v>#NAME?</v>
      </c>
      <c r="BP57" s="4">
        <v>292</v>
      </c>
      <c r="BQ57" s="4" t="e">
        <f t="array" aca="1" ref="BQ57" ca="1">_xludf.IFS(BP57&gt;400, 1, BP57&lt;250, 2, TRUE, 0)</f>
        <v>#NAME?</v>
      </c>
      <c r="BR57" s="4">
        <v>97</v>
      </c>
      <c r="BS57" s="4" t="e">
        <f t="array" aca="1" ref="BS57" ca="1">_xludf.IFS(BR57&gt;400, 1, BR57&lt;30, 2, TRUE, 0)</f>
        <v>#NAME?</v>
      </c>
      <c r="BT57" s="4">
        <v>0.28999999999999998</v>
      </c>
      <c r="BV57" s="4" t="s">
        <v>90</v>
      </c>
      <c r="BW57" s="4">
        <v>9.1999999999999993</v>
      </c>
      <c r="BX57" s="4" t="s">
        <v>17</v>
      </c>
    </row>
    <row r="58" spans="1:76" ht="15.75" customHeight="1">
      <c r="A58" s="4">
        <v>330181</v>
      </c>
      <c r="B58" s="4" t="s">
        <v>21</v>
      </c>
      <c r="C58" s="4">
        <v>67</v>
      </c>
      <c r="D58" s="4">
        <v>7.97</v>
      </c>
      <c r="E58" s="4" t="e">
        <f t="array" aca="1" ref="E58" ca="1">_xludf.IFS(D58&gt;10, 1, D58&lt;4, 2, TRUE, 0)</f>
        <v>#NAME?</v>
      </c>
      <c r="F58" s="4">
        <v>3.9</v>
      </c>
      <c r="G58" s="4" t="e">
        <f t="array" aca="1" ref="G58" ca="1">_xludf.IFS(F58&gt;6.2, 1, F58&lt;3.7, 2, TRUE, 0)</f>
        <v>#NAME?</v>
      </c>
      <c r="H58" s="4">
        <v>11.4</v>
      </c>
      <c r="I58" s="4" t="e">
        <f t="array" aca="1" ref="I58" ca="1">_xludf.IFS(H58&gt;18, 1, H58&lt;13, 2, TRUE, 0)</f>
        <v>#NAME?</v>
      </c>
      <c r="J58" s="4">
        <v>34.299999999999997</v>
      </c>
      <c r="K58" s="4" t="e">
        <f t="array" aca="1" ref="K58" ca="1">_xludf.IFS(J58&gt;55, 1, J58&lt;34, 2, TRUE, 0)</f>
        <v>#NAME?</v>
      </c>
      <c r="L58" s="4">
        <v>87.9</v>
      </c>
      <c r="M58" s="4" t="e">
        <f t="array" aca="1" ref="M58" ca="1">_xludf.IFS(L58&gt;100, 1, L58&lt;80, 2, TRUE, 0)</f>
        <v>#NAME?</v>
      </c>
      <c r="N58" s="4">
        <v>29.2</v>
      </c>
      <c r="O58" s="4" t="e">
        <f t="array" aca="1" ref="O58" ca="1">_xludf.IFS(N58&gt;32, 1, N58&lt;26, 2, TRUE, 0)</f>
        <v>#NAME?</v>
      </c>
      <c r="P58" s="4">
        <v>33.200000000000003</v>
      </c>
      <c r="Q58" s="4" t="e">
        <f t="array" aca="1" ref="Q58" ca="1">_xludf.IFS(P58&gt;37, 1, P58&lt;31, 2, TRUE, 0)</f>
        <v>#NAME?</v>
      </c>
      <c r="R58" s="4">
        <v>214</v>
      </c>
      <c r="S58" s="4" t="e">
        <f t="array" aca="1" ref="S58" ca="1">_xludf.IFS(R58&gt;400, 1, R58&lt;138, 2, TRUE, 0)</f>
        <v>#NAME?</v>
      </c>
      <c r="T58" s="4">
        <v>13.9</v>
      </c>
      <c r="U58" s="4" t="e">
        <f t="array" aca="1" ref="U58" ca="1">_xludf.IFS(T58&gt;15, 1, T58&lt;11, 2, TRUE, 0)</f>
        <v>#NAME?</v>
      </c>
      <c r="V58" s="4">
        <v>78.599999999999994</v>
      </c>
      <c r="W58" s="4" t="e">
        <f t="array" aca="1" ref="W58" ca="1">_xludf.IFS(V58&gt;78, 1, V58&lt;45, 2, TRUE, 0)</f>
        <v>#NAME?</v>
      </c>
      <c r="X58" s="4">
        <v>15.4</v>
      </c>
      <c r="Y58" s="4" t="e">
        <f t="array" aca="1" ref="Y58" ca="1">_xludf.IFS(X58&gt;45, 1, X58&lt;23, 2, TRUE, 0)</f>
        <v>#NAME?</v>
      </c>
      <c r="Z58" s="4">
        <v>5.4</v>
      </c>
      <c r="AA58" s="4" t="e">
        <f t="array" aca="1" ref="AA58" ca="1">_xludf.IFS(Z58&gt;10, 1, Z58&lt;2, 2, TRUE, 0)</f>
        <v>#NAME?</v>
      </c>
      <c r="AB58" s="4">
        <v>0.3</v>
      </c>
      <c r="AC58" s="4" t="e">
        <f t="array" aca="1" ref="AC58" ca="1">_xludf.IFS(AB58&gt;6, 1, AB58&lt;0, 2, TRUE, 0)</f>
        <v>#NAME?</v>
      </c>
      <c r="AD58" s="4">
        <v>0.3</v>
      </c>
      <c r="AE58" s="4" t="e">
        <f t="array" aca="1" ref="AE58" ca="1">_xludf.IFS(AD58&gt;2, 1, AD58&lt;0, 2, TRUE, 0)</f>
        <v>#NAME?</v>
      </c>
      <c r="AF58" s="4">
        <v>393</v>
      </c>
      <c r="AG58" s="4" t="e">
        <f t="array" aca="1" ref="AG58" ca="1">_xludf.IFS(AF58&gt;100, 1, AF58&lt;70, 2, TRUE, 0)</f>
        <v>#NAME?</v>
      </c>
      <c r="AH58" s="4">
        <v>71.2</v>
      </c>
      <c r="AI58" s="4" t="e">
        <f t="array" aca="1" ref="AI58" ca="1">_xludf.IFS(AH58&gt;20, 1, AH58&lt;8, 2, TRUE, 0)</f>
        <v>#NAME?</v>
      </c>
      <c r="AJ58" s="4">
        <v>8</v>
      </c>
      <c r="AK58" s="4" t="e">
        <f t="array" aca="1" ref="AK58" ca="1">_xludf.IFS(AJ58&gt;1.3, 1, AJ58&lt;0.7, 2, TRUE, 0)</f>
        <v>#NAME?</v>
      </c>
      <c r="AL58" s="4">
        <v>12</v>
      </c>
      <c r="AM58" s="4" t="e">
        <f t="array" aca="1" ref="AM58" ca="1">_xludf.IFS(AL58&gt;39, 1, AL58&lt;13, 2, TRUE, 0)</f>
        <v>#NAME?</v>
      </c>
      <c r="AN58" s="4">
        <v>10</v>
      </c>
      <c r="AO58" s="4" t="e">
        <f t="array" aca="1" ref="AO58" ca="1">_xludf.IFS(AN58&gt;52, 1, AN58&lt;7, 2, TRUE, 0)</f>
        <v>#NAME?</v>
      </c>
      <c r="AP58" s="4">
        <v>6.4</v>
      </c>
      <c r="AQ58" s="4" t="e">
        <f t="array" aca="1" ref="AQ58" ca="1">_xludf.IFS(AP58&gt;7.6, 1, AP58&lt;4.4, 2, TRUE, 0)</f>
        <v>#NAME?</v>
      </c>
      <c r="AR58" s="4">
        <v>181</v>
      </c>
      <c r="AS58" s="4" t="e">
        <f t="array" aca="1" ref="AS58" ca="1">_xludf.IFS(AR58&gt;200, 1, AR58&lt;0, 2, TRUE, 0)</f>
        <v>#NAME?</v>
      </c>
      <c r="AT58" s="4">
        <v>210</v>
      </c>
      <c r="AU58" s="4" t="e">
        <f t="array" aca="1" ref="AU58" ca="1">_xludf.IFS(AT58&gt;150, 1, AT58&lt;0, 2, TRUE, 0)</f>
        <v>#NAME?</v>
      </c>
      <c r="AV58" s="4">
        <v>9</v>
      </c>
      <c r="AW58" s="4" t="e">
        <f t="array" aca="1" ref="AW58" ca="1">_xludf.IFS(AV58&gt;10.2, 1, AV58&lt;8.8, 2, TRUE, 0)</f>
        <v>#NAME?</v>
      </c>
      <c r="AX58" s="4">
        <v>2.7</v>
      </c>
      <c r="AY58" s="4" t="e">
        <f t="array" aca="1" ref="AY58" ca="1">_xludf.IFS(AX58&gt;5.1, 1, AX58&lt;2.4, 2, TRUE, 0)</f>
        <v>#NAME?</v>
      </c>
      <c r="AZ58" s="4">
        <v>135</v>
      </c>
      <c r="BA58" s="4" t="e">
        <f t="array" aca="1" ref="BA58" ca="1">_xludf.IFS(AZ58&gt;146, 1, AZ58&lt;136, 2, TRUE, 0)</f>
        <v>#NAME?</v>
      </c>
      <c r="BB58" s="4">
        <v>4.0999999999999996</v>
      </c>
      <c r="BC58" s="4" t="e">
        <f t="array" aca="1" ref="BC58" ca="1">_xludf.IFS(BB58&gt;5.1, 1, BB58&lt;3.5, 2, TRUE, 0)</f>
        <v>#NAME?</v>
      </c>
      <c r="BD58" s="4">
        <v>7.3</v>
      </c>
      <c r="BE58" s="4" t="e">
        <f t="array" aca="1" ref="BE58" ca="1">_xludf.IFS(BD58&gt;8.7, 1, BD58&lt;6.6, 2, TRUE, 0)</f>
        <v>#NAME?</v>
      </c>
      <c r="BF58" s="4">
        <v>4.2</v>
      </c>
      <c r="BG58" s="4" t="e">
        <f t="array" aca="1" ref="BG58" ca="1">_xludf.IFS(BF58&gt;5.2, 1, BF58&lt;3.5, 2, TRUE, 0)</f>
        <v>#NAME?</v>
      </c>
      <c r="BH58" s="4">
        <v>3.1</v>
      </c>
      <c r="BI58" s="4" t="e">
        <f t="array" aca="1" ref="BI58" ca="1">_xludf.IFS(BH58&gt;3.5, 1, BH58&lt;1.5, 2, TRUE, 0)</f>
        <v>#NAME?</v>
      </c>
      <c r="BJ58" s="4">
        <v>64</v>
      </c>
      <c r="BK58" s="4" t="e">
        <f t="array" aca="1" ref="BK58" ca="1">_xludf.IFS(BJ58&gt;129, 1, BJ58&lt;40, 2, TRUE, 0)</f>
        <v>#NAME?</v>
      </c>
      <c r="BL58" s="4">
        <v>54</v>
      </c>
      <c r="BM58" s="4" t="e">
        <f t="array" aca="1" ref="BM58" ca="1">_xludf.IFS(BL58&gt;158, 1, BL58&lt;37, 2, TRUE, 0)</f>
        <v>#NAME?</v>
      </c>
      <c r="BN58" s="4">
        <v>165</v>
      </c>
      <c r="BO58" s="4" t="e">
        <f t="array" aca="1" ref="BO58" ca="1">_xludf.IFS(BN58&gt;392, 1, BN58&lt;135, 2, TRUE, 0)</f>
        <v>#NAME?</v>
      </c>
      <c r="BP58" s="4">
        <v>219</v>
      </c>
      <c r="BQ58" s="4" t="e">
        <f t="array" aca="1" ref="BQ58" ca="1">_xludf.IFS(BP58&gt;400, 1, BP58&lt;250, 2, TRUE, 0)</f>
        <v>#NAME?</v>
      </c>
      <c r="BR58" s="4">
        <v>252</v>
      </c>
      <c r="BS58" s="4" t="e">
        <f t="array" aca="1" ref="BS58" ca="1">_xludf.IFS(BR58&gt;400, 1, BR58&lt;30, 2, TRUE, 0)</f>
        <v>#NAME?</v>
      </c>
      <c r="BT58" s="4">
        <v>0.35</v>
      </c>
      <c r="BV58" s="4" t="s">
        <v>90</v>
      </c>
      <c r="BW58" s="4">
        <v>7.3</v>
      </c>
      <c r="BX58" s="4" t="s">
        <v>17</v>
      </c>
    </row>
    <row r="59" spans="1:76" ht="15.75" customHeight="1">
      <c r="A59" s="4">
        <v>331383</v>
      </c>
      <c r="B59" s="4" t="s">
        <v>11</v>
      </c>
      <c r="C59" s="4">
        <v>69</v>
      </c>
      <c r="D59" s="4">
        <v>6.51</v>
      </c>
      <c r="E59" s="4" t="e">
        <f t="array" aca="1" ref="E59" ca="1">_xludf.IFS(D59&gt;10, 1, D59&lt;4, 2, TRUE, 0)</f>
        <v>#NAME?</v>
      </c>
      <c r="F59" s="4">
        <v>3.72</v>
      </c>
      <c r="G59" s="4" t="e">
        <f t="array" aca="1" ref="G59" ca="1">_xludf.IFS(F59&gt;6.2, 1, F59&lt;3.7, 2, TRUE, 0)</f>
        <v>#NAME?</v>
      </c>
      <c r="H59" s="4">
        <v>11.4</v>
      </c>
      <c r="I59" s="4" t="e">
        <f t="array" aca="1" ref="I59" ca="1">_xludf.IFS(H59&gt;18, 1, H59&lt;13, 2, TRUE, 0)</f>
        <v>#NAME?</v>
      </c>
      <c r="J59" s="4">
        <v>34</v>
      </c>
      <c r="K59" s="4" t="e">
        <f t="array" aca="1" ref="K59" ca="1">_xludf.IFS(J59&gt;55, 1, J59&lt;34, 2, TRUE, 0)</f>
        <v>#NAME?</v>
      </c>
      <c r="L59" s="4">
        <v>91.4</v>
      </c>
      <c r="M59" s="4" t="e">
        <f t="array" aca="1" ref="M59" ca="1">_xludf.IFS(L59&gt;100, 1, L59&lt;80, 2, TRUE, 0)</f>
        <v>#NAME?</v>
      </c>
      <c r="N59" s="4">
        <v>30.6</v>
      </c>
      <c r="O59" s="4" t="e">
        <f t="array" aca="1" ref="O59" ca="1">_xludf.IFS(N59&gt;32, 1, N59&lt;26, 2, TRUE, 0)</f>
        <v>#NAME?</v>
      </c>
      <c r="P59" s="4">
        <v>33.5</v>
      </c>
      <c r="Q59" s="4" t="e">
        <f t="array" aca="1" ref="Q59" ca="1">_xludf.IFS(P59&gt;37, 1, P59&lt;31, 2, TRUE, 0)</f>
        <v>#NAME?</v>
      </c>
      <c r="R59" s="4">
        <v>216</v>
      </c>
      <c r="S59" s="4" t="e">
        <f t="array" aca="1" ref="S59" ca="1">_xludf.IFS(R59&gt;400, 1, R59&lt;138, 2, TRUE, 0)</f>
        <v>#NAME?</v>
      </c>
      <c r="T59" s="4">
        <v>14.7</v>
      </c>
      <c r="U59" s="4" t="e">
        <f t="array" aca="1" ref="U59" ca="1">_xludf.IFS(T59&gt;15, 1, T59&lt;11, 2, TRUE, 0)</f>
        <v>#NAME?</v>
      </c>
      <c r="V59" s="4">
        <v>70.599999999999994</v>
      </c>
      <c r="W59" s="4" t="e">
        <f t="array" aca="1" ref="W59" ca="1">_xludf.IFS(V59&gt;78, 1, V59&lt;45, 2, TRUE, 0)</f>
        <v>#NAME?</v>
      </c>
      <c r="X59" s="4">
        <v>17.7</v>
      </c>
      <c r="Y59" s="4" t="e">
        <f t="array" aca="1" ref="Y59" ca="1">_xludf.IFS(X59&gt;45, 1, X59&lt;23, 2, TRUE, 0)</f>
        <v>#NAME?</v>
      </c>
      <c r="Z59" s="4">
        <v>6.8</v>
      </c>
      <c r="AA59" s="4" t="e">
        <f t="array" aca="1" ref="AA59" ca="1">_xludf.IFS(Z59&gt;10, 1, Z59&lt;2, 2, TRUE, 0)</f>
        <v>#NAME?</v>
      </c>
      <c r="AB59" s="4">
        <v>4</v>
      </c>
      <c r="AC59" s="4" t="e">
        <f t="array" aca="1" ref="AC59" ca="1">_xludf.IFS(AB59&gt;6, 1, AB59&lt;0, 2, TRUE, 0)</f>
        <v>#NAME?</v>
      </c>
      <c r="AD59" s="4">
        <v>0.9</v>
      </c>
      <c r="AE59" s="4" t="e">
        <f t="array" aca="1" ref="AE59" ca="1">_xludf.IFS(AD59&gt;2, 1, AD59&lt;0, 2, TRUE, 0)</f>
        <v>#NAME?</v>
      </c>
      <c r="AF59" s="4">
        <v>226</v>
      </c>
      <c r="AG59" s="4" t="e">
        <f t="array" aca="1" ref="AG59" ca="1">_xludf.IFS(AF59&gt;100, 1, AF59&lt;70, 2, TRUE, 0)</f>
        <v>#NAME?</v>
      </c>
      <c r="AH59" s="4">
        <v>101.9</v>
      </c>
      <c r="AI59" s="4" t="e">
        <f t="array" aca="1" ref="AI59" ca="1">_xludf.IFS(AH59&gt;20, 1, AH59&lt;8, 2, TRUE, 0)</f>
        <v>#NAME?</v>
      </c>
      <c r="AJ59" s="4">
        <v>12.5</v>
      </c>
      <c r="AK59" s="4" t="e">
        <f t="array" aca="1" ref="AK59" ca="1">_xludf.IFS(AJ59&gt;1.3, 1, AJ59&lt;0.7, 2, TRUE, 0)</f>
        <v>#NAME?</v>
      </c>
      <c r="AL59" s="4">
        <v>11</v>
      </c>
      <c r="AM59" s="4" t="e">
        <f t="array" aca="1" ref="AM59" ca="1">_xludf.IFS(AL59&gt;39, 1, AL59&lt;13, 2, TRUE, 0)</f>
        <v>#NAME?</v>
      </c>
      <c r="AN59" s="4">
        <v>12</v>
      </c>
      <c r="AO59" s="4" t="e">
        <f t="array" aca="1" ref="AO59" ca="1">_xludf.IFS(AN59&gt;52, 1, AN59&lt;7, 2, TRUE, 0)</f>
        <v>#NAME?</v>
      </c>
      <c r="AP59" s="4">
        <v>11.8</v>
      </c>
      <c r="AQ59" s="4" t="e">
        <f t="array" aca="1" ref="AQ59" ca="1">_xludf.IFS(AP59&gt;7.6, 1, AP59&lt;4.4, 2, TRUE, 0)</f>
        <v>#NAME?</v>
      </c>
      <c r="AR59" s="4">
        <v>111</v>
      </c>
      <c r="AS59" s="4" t="e">
        <f t="array" aca="1" ref="AS59" ca="1">_xludf.IFS(AR59&gt;200, 1, AR59&lt;0, 2, TRUE, 0)</f>
        <v>#NAME?</v>
      </c>
      <c r="AT59" s="4">
        <v>131</v>
      </c>
      <c r="AU59" s="4" t="e">
        <f t="array" aca="1" ref="AU59" ca="1">_xludf.IFS(AT59&gt;150, 1, AT59&lt;0, 2, TRUE, 0)</f>
        <v>#NAME?</v>
      </c>
      <c r="AV59" s="4">
        <v>9.4</v>
      </c>
      <c r="AW59" s="4" t="e">
        <f t="array" aca="1" ref="AW59" ca="1">_xludf.IFS(AV59&gt;10.2, 1, AV59&lt;8.8, 2, TRUE, 0)</f>
        <v>#NAME?</v>
      </c>
      <c r="AX59" s="4">
        <v>8</v>
      </c>
      <c r="AY59" s="4" t="e">
        <f t="array" aca="1" ref="AY59" ca="1">_xludf.IFS(AX59&gt;5.1, 1, AX59&lt;2.4, 2, TRUE, 0)</f>
        <v>#NAME?</v>
      </c>
      <c r="AZ59" s="4">
        <v>134</v>
      </c>
      <c r="BA59" s="4" t="e">
        <f t="array" aca="1" ref="BA59" ca="1">_xludf.IFS(AZ59&gt;146, 1, AZ59&lt;136, 2, TRUE, 0)</f>
        <v>#NAME?</v>
      </c>
      <c r="BB59" s="4">
        <v>4.9000000000000004</v>
      </c>
      <c r="BC59" s="4" t="e">
        <f t="array" aca="1" ref="BC59" ca="1">_xludf.IFS(BB59&gt;5.1, 1, BB59&lt;3.5, 2, TRUE, 0)</f>
        <v>#NAME?</v>
      </c>
      <c r="BD59" s="4">
        <v>6.9</v>
      </c>
      <c r="BE59" s="4" t="e">
        <f t="array" aca="1" ref="BE59" ca="1">_xludf.IFS(BD59&gt;8.7, 1, BD59&lt;6.6, 2, TRUE, 0)</f>
        <v>#NAME?</v>
      </c>
      <c r="BF59" s="4">
        <v>3.9</v>
      </c>
      <c r="BG59" s="4" t="e">
        <f t="array" aca="1" ref="BG59" ca="1">_xludf.IFS(BF59&gt;5.2, 1, BF59&lt;3.5, 2, TRUE, 0)</f>
        <v>#NAME?</v>
      </c>
      <c r="BH59" s="4">
        <v>3</v>
      </c>
      <c r="BI59" s="4" t="e">
        <f t="array" aca="1" ref="BI59" ca="1">_xludf.IFS(BH59&gt;3.5, 1, BH59&lt;1.5, 2, TRUE, 0)</f>
        <v>#NAME?</v>
      </c>
      <c r="BJ59" s="4">
        <v>138</v>
      </c>
      <c r="BK59" s="4" t="e">
        <f t="array" aca="1" ref="BK59" ca="1">_xludf.IFS(BJ59&gt;129, 1, BJ59&lt;40, 2, TRUE, 0)</f>
        <v>#NAME?</v>
      </c>
      <c r="BL59" s="4">
        <v>55</v>
      </c>
      <c r="BM59" s="4" t="e">
        <f t="array" aca="1" ref="BM59" ca="1">_xludf.IFS(BL59&gt;158, 1, BL59&lt;37, 2, TRUE, 0)</f>
        <v>#NAME?</v>
      </c>
      <c r="BN59" s="4">
        <v>207</v>
      </c>
      <c r="BO59" s="4" t="e">
        <f t="array" aca="1" ref="BO59" ca="1">_xludf.IFS(BN59&gt;392, 1, BN59&lt;135, 2, TRUE, 0)</f>
        <v>#NAME?</v>
      </c>
      <c r="BP59" s="4">
        <v>262</v>
      </c>
      <c r="BQ59" s="4" t="e">
        <f t="array" aca="1" ref="BQ59" ca="1">_xludf.IFS(BP59&gt;400, 1, BP59&lt;250, 2, TRUE, 0)</f>
        <v>#NAME?</v>
      </c>
      <c r="BR59" s="4">
        <v>102</v>
      </c>
      <c r="BS59" s="4" t="e">
        <f t="array" aca="1" ref="BS59" ca="1">_xludf.IFS(BR59&gt;400, 1, BR59&lt;30, 2, TRUE, 0)</f>
        <v>#NAME?</v>
      </c>
      <c r="BT59" s="4">
        <v>0.35</v>
      </c>
      <c r="BV59" s="4" t="s">
        <v>90</v>
      </c>
      <c r="BW59" s="4">
        <v>6.2</v>
      </c>
      <c r="BX59" s="4" t="s">
        <v>17</v>
      </c>
    </row>
    <row r="60" spans="1:76" ht="15.75" customHeight="1">
      <c r="A60" s="4">
        <v>333781</v>
      </c>
      <c r="B60" s="4" t="s">
        <v>21</v>
      </c>
      <c r="C60" s="4">
        <v>53</v>
      </c>
      <c r="D60" s="4">
        <v>9.39</v>
      </c>
      <c r="E60" s="4" t="e">
        <f t="array" aca="1" ref="E60" ca="1">_xludf.IFS(D60&gt;10, 1, D60&lt;4, 2, TRUE, 0)</f>
        <v>#NAME?</v>
      </c>
      <c r="F60" s="4">
        <v>3.77</v>
      </c>
      <c r="G60" s="4" t="e">
        <f t="array" aca="1" ref="G60" ca="1">_xludf.IFS(F60&gt;6.2, 1, F60&lt;3.7, 2, TRUE, 0)</f>
        <v>#NAME?</v>
      </c>
      <c r="H60" s="4">
        <v>11.2</v>
      </c>
      <c r="I60" s="4" t="e">
        <f t="array" aca="1" ref="I60" ca="1">_xludf.IFS(H60&gt;18, 1, H60&lt;13, 2, TRUE, 0)</f>
        <v>#NAME?</v>
      </c>
      <c r="J60" s="4">
        <v>33.4</v>
      </c>
      <c r="K60" s="4" t="e">
        <f t="array" aca="1" ref="K60" ca="1">_xludf.IFS(J60&gt;55, 1, J60&lt;34, 2, TRUE, 0)</f>
        <v>#NAME?</v>
      </c>
      <c r="L60" s="4">
        <v>88.6</v>
      </c>
      <c r="M60" s="4" t="e">
        <f t="array" aca="1" ref="M60" ca="1">_xludf.IFS(L60&gt;100, 1, L60&lt;80, 2, TRUE, 0)</f>
        <v>#NAME?</v>
      </c>
      <c r="N60" s="4">
        <v>29.7</v>
      </c>
      <c r="O60" s="4" t="e">
        <f t="array" aca="1" ref="O60" ca="1">_xludf.IFS(N60&gt;32, 1, N60&lt;26, 2, TRUE, 0)</f>
        <v>#NAME?</v>
      </c>
      <c r="P60" s="4">
        <v>33.5</v>
      </c>
      <c r="Q60" s="4" t="e">
        <f t="array" aca="1" ref="Q60" ca="1">_xludf.IFS(P60&gt;37, 1, P60&lt;31, 2, TRUE, 0)</f>
        <v>#NAME?</v>
      </c>
      <c r="R60" s="4">
        <v>252</v>
      </c>
      <c r="S60" s="4" t="e">
        <f t="array" aca="1" ref="S60" ca="1">_xludf.IFS(R60&gt;400, 1, R60&lt;138, 2, TRUE, 0)</f>
        <v>#NAME?</v>
      </c>
      <c r="T60" s="4">
        <v>14.2</v>
      </c>
      <c r="U60" s="4" t="e">
        <f t="array" aca="1" ref="U60" ca="1">_xludf.IFS(T60&gt;15, 1, T60&lt;11, 2, TRUE, 0)</f>
        <v>#NAME?</v>
      </c>
      <c r="V60" s="4">
        <v>65.8</v>
      </c>
      <c r="W60" s="4" t="e">
        <f t="array" aca="1" ref="W60" ca="1">_xludf.IFS(V60&gt;78, 1, V60&lt;45, 2, TRUE, 0)</f>
        <v>#NAME?</v>
      </c>
      <c r="X60" s="4">
        <v>24.9</v>
      </c>
      <c r="Y60" s="4" t="e">
        <f t="array" aca="1" ref="Y60" ca="1">_xludf.IFS(X60&gt;45, 1, X60&lt;23, 2, TRUE, 0)</f>
        <v>#NAME?</v>
      </c>
      <c r="Z60" s="4">
        <v>5.8</v>
      </c>
      <c r="AA60" s="4" t="e">
        <f t="array" aca="1" ref="AA60" ca="1">_xludf.IFS(Z60&gt;10, 1, Z60&lt;2, 2, TRUE, 0)</f>
        <v>#NAME?</v>
      </c>
      <c r="AB60" s="4">
        <v>2.4</v>
      </c>
      <c r="AC60" s="4" t="e">
        <f t="array" aca="1" ref="AC60" ca="1">_xludf.IFS(AB60&gt;6, 1, AB60&lt;0, 2, TRUE, 0)</f>
        <v>#NAME?</v>
      </c>
      <c r="AD60" s="4">
        <v>1.1000000000000001</v>
      </c>
      <c r="AE60" s="4" t="e">
        <f t="array" aca="1" ref="AE60" ca="1">_xludf.IFS(AD60&gt;2, 1, AD60&lt;0, 2, TRUE, 0)</f>
        <v>#NAME?</v>
      </c>
      <c r="AF60" s="4">
        <v>153</v>
      </c>
      <c r="AG60" s="4" t="e">
        <f t="array" aca="1" ref="AG60" ca="1">_xludf.IFS(AF60&gt;100, 1, AF60&lt;70, 2, TRUE, 0)</f>
        <v>#NAME?</v>
      </c>
      <c r="AH60" s="4">
        <v>65.3</v>
      </c>
      <c r="AI60" s="4" t="e">
        <f t="array" aca="1" ref="AI60" ca="1">_xludf.IFS(AH60&gt;20, 1, AH60&lt;8, 2, TRUE, 0)</f>
        <v>#NAME?</v>
      </c>
      <c r="AJ60" s="4">
        <v>8.8000000000000007</v>
      </c>
      <c r="AK60" s="4" t="e">
        <f t="array" aca="1" ref="AK60" ca="1">_xludf.IFS(AJ60&gt;1.3, 1, AJ60&lt;0.7, 2, TRUE, 0)</f>
        <v>#NAME?</v>
      </c>
      <c r="AL60" s="4">
        <v>9</v>
      </c>
      <c r="AM60" s="4" t="e">
        <f t="array" aca="1" ref="AM60" ca="1">_xludf.IFS(AL60&gt;39, 1, AL60&lt;13, 2, TRUE, 0)</f>
        <v>#NAME?</v>
      </c>
      <c r="AN60" s="4">
        <v>8</v>
      </c>
      <c r="AO60" s="4" t="e">
        <f t="array" aca="1" ref="AO60" ca="1">_xludf.IFS(AN60&gt;52, 1, AN60&lt;7, 2, TRUE, 0)</f>
        <v>#NAME?</v>
      </c>
      <c r="AP60" s="4">
        <v>6.8</v>
      </c>
      <c r="AQ60" s="4" t="e">
        <f t="array" aca="1" ref="AQ60" ca="1">_xludf.IFS(AP60&gt;7.6, 1, AP60&lt;4.4, 2, TRUE, 0)</f>
        <v>#NAME?</v>
      </c>
      <c r="AR60" s="4">
        <v>171</v>
      </c>
      <c r="AS60" s="4" t="e">
        <f t="array" aca="1" ref="AS60" ca="1">_xludf.IFS(AR60&gt;200, 1, AR60&lt;0, 2, TRUE, 0)</f>
        <v>#NAME?</v>
      </c>
      <c r="AT60" s="4">
        <v>190</v>
      </c>
      <c r="AU60" s="4" t="e">
        <f t="array" aca="1" ref="AU60" ca="1">_xludf.IFS(AT60&gt;150, 1, AT60&lt;0, 2, TRUE, 0)</f>
        <v>#NAME?</v>
      </c>
      <c r="AV60" s="4">
        <v>9.3000000000000007</v>
      </c>
      <c r="AW60" s="4" t="e">
        <f t="array" aca="1" ref="AW60" ca="1">_xludf.IFS(AV60&gt;10.2, 1, AV60&lt;8.8, 2, TRUE, 0)</f>
        <v>#NAME?</v>
      </c>
      <c r="AX60" s="4">
        <v>5.8</v>
      </c>
      <c r="AY60" s="4" t="e">
        <f t="array" aca="1" ref="AY60" ca="1">_xludf.IFS(AX60&gt;5.1, 1, AX60&lt;2.4, 2, TRUE, 0)</f>
        <v>#NAME?</v>
      </c>
      <c r="AZ60" s="4">
        <v>138</v>
      </c>
      <c r="BA60" s="4" t="e">
        <f t="array" aca="1" ref="BA60" ca="1">_xludf.IFS(AZ60&gt;146, 1, AZ60&lt;136, 2, TRUE, 0)</f>
        <v>#NAME?</v>
      </c>
      <c r="BB60" s="4">
        <v>4.4000000000000004</v>
      </c>
      <c r="BC60" s="4" t="e">
        <f t="array" aca="1" ref="BC60" ca="1">_xludf.IFS(BB60&gt;5.1, 1, BB60&lt;3.5, 2, TRUE, 0)</f>
        <v>#NAME?</v>
      </c>
      <c r="BD60" s="4">
        <v>8</v>
      </c>
      <c r="BE60" s="4" t="e">
        <f t="array" aca="1" ref="BE60" ca="1">_xludf.IFS(BD60&gt;8.7, 1, BD60&lt;6.6, 2, TRUE, 0)</f>
        <v>#NAME?</v>
      </c>
      <c r="BF60" s="4">
        <v>4.4000000000000004</v>
      </c>
      <c r="BG60" s="4" t="e">
        <f t="array" aca="1" ref="BG60" ca="1">_xludf.IFS(BF60&gt;5.2, 1, BF60&lt;3.5, 2, TRUE, 0)</f>
        <v>#NAME?</v>
      </c>
      <c r="BH60" s="4">
        <v>3.6</v>
      </c>
      <c r="BI60" s="4" t="e">
        <f t="array" aca="1" ref="BI60" ca="1">_xludf.IFS(BH60&gt;3.5, 1, BH60&lt;1.5, 2, TRUE, 0)</f>
        <v>#NAME?</v>
      </c>
      <c r="BJ60" s="4">
        <v>89</v>
      </c>
      <c r="BK60" s="4" t="e">
        <f t="array" aca="1" ref="BK60" ca="1">_xludf.IFS(BJ60&gt;129, 1, BJ60&lt;40, 2, TRUE, 0)</f>
        <v>#NAME?</v>
      </c>
      <c r="BL60" s="4">
        <v>43</v>
      </c>
      <c r="BM60" s="4" t="e">
        <f t="array" aca="1" ref="BM60" ca="1">_xludf.IFS(BL60&gt;158, 1, BL60&lt;37, 2, TRUE, 0)</f>
        <v>#NAME?</v>
      </c>
      <c r="BN60" s="4">
        <v>150</v>
      </c>
      <c r="BO60" s="4" t="e">
        <f t="array" aca="1" ref="BO60" ca="1">_xludf.IFS(BN60&gt;392, 1, BN60&lt;135, 2, TRUE, 0)</f>
        <v>#NAME?</v>
      </c>
      <c r="BP60" s="4">
        <v>193</v>
      </c>
      <c r="BQ60" s="4" t="e">
        <f t="array" aca="1" ref="BQ60" ca="1">_xludf.IFS(BP60&gt;400, 1, BP60&lt;250, 2, TRUE, 0)</f>
        <v>#NAME?</v>
      </c>
      <c r="BR60" s="4">
        <v>468</v>
      </c>
      <c r="BS60" s="4" t="e">
        <f t="array" aca="1" ref="BS60" ca="1">_xludf.IFS(BR60&gt;400, 1, BR60&lt;30, 2, TRUE, 0)</f>
        <v>#NAME?</v>
      </c>
      <c r="BT60" s="4">
        <v>0.28000000000000003</v>
      </c>
      <c r="BV60" s="4" t="s">
        <v>90</v>
      </c>
      <c r="BW60" s="4">
        <v>7.8</v>
      </c>
      <c r="BX60" s="4" t="s">
        <v>17</v>
      </c>
    </row>
    <row r="61" spans="1:76" ht="15.75" customHeight="1">
      <c r="A61" s="4">
        <v>338780</v>
      </c>
      <c r="B61" s="4" t="s">
        <v>11</v>
      </c>
      <c r="C61" s="4">
        <v>70</v>
      </c>
      <c r="D61" s="4">
        <v>6.89</v>
      </c>
      <c r="E61" s="4" t="e">
        <f t="array" aca="1" ref="E61" ca="1">_xludf.IFS(D61&gt;10, 1, D61&lt;4, 2, TRUE, 0)</f>
        <v>#NAME?</v>
      </c>
      <c r="F61" s="4">
        <v>3.36</v>
      </c>
      <c r="G61" s="4" t="e">
        <f t="array" aca="1" ref="G61" ca="1">_xludf.IFS(F61&gt;6.2, 1, F61&lt;3.7, 2, TRUE, 0)</f>
        <v>#NAME?</v>
      </c>
      <c r="H61" s="4">
        <v>10.3</v>
      </c>
      <c r="I61" s="4" t="e">
        <f t="array" aca="1" ref="I61" ca="1">_xludf.IFS(H61&gt;18, 1, H61&lt;13, 2, TRUE, 0)</f>
        <v>#NAME?</v>
      </c>
      <c r="J61" s="4">
        <v>29.3</v>
      </c>
      <c r="K61" s="4" t="e">
        <f t="array" aca="1" ref="K61" ca="1">_xludf.IFS(J61&gt;55, 1, J61&lt;34, 2, TRUE, 0)</f>
        <v>#NAME?</v>
      </c>
      <c r="L61" s="4">
        <v>87.2</v>
      </c>
      <c r="M61" s="4" t="e">
        <f t="array" aca="1" ref="M61" ca="1">_xludf.IFS(L61&gt;100, 1, L61&lt;80, 2, TRUE, 0)</f>
        <v>#NAME?</v>
      </c>
      <c r="N61" s="4">
        <v>30.7</v>
      </c>
      <c r="O61" s="4" t="e">
        <f t="array" aca="1" ref="O61" ca="1">_xludf.IFS(N61&gt;32, 1, N61&lt;26, 2, TRUE, 0)</f>
        <v>#NAME?</v>
      </c>
      <c r="P61" s="4">
        <v>35.200000000000003</v>
      </c>
      <c r="Q61" s="4" t="e">
        <f t="array" aca="1" ref="Q61" ca="1">_xludf.IFS(P61&gt;37, 1, P61&lt;31, 2, TRUE, 0)</f>
        <v>#NAME?</v>
      </c>
      <c r="R61" s="4">
        <v>164</v>
      </c>
      <c r="S61" s="4" t="e">
        <f t="array" aca="1" ref="S61" ca="1">_xludf.IFS(R61&gt;400, 1, R61&lt;138, 2, TRUE, 0)</f>
        <v>#NAME?</v>
      </c>
      <c r="T61" s="4">
        <v>13.8</v>
      </c>
      <c r="U61" s="4" t="e">
        <f t="array" aca="1" ref="U61" ca="1">_xludf.IFS(T61&gt;15, 1, T61&lt;11, 2, TRUE, 0)</f>
        <v>#NAME?</v>
      </c>
      <c r="V61" s="4">
        <v>55.3</v>
      </c>
      <c r="W61" s="4" t="e">
        <f t="array" aca="1" ref="W61" ca="1">_xludf.IFS(V61&gt;78, 1, V61&lt;45, 2, TRUE, 0)</f>
        <v>#NAME?</v>
      </c>
      <c r="X61" s="4">
        <v>17</v>
      </c>
      <c r="Y61" s="4" t="e">
        <f t="array" aca="1" ref="Y61" ca="1">_xludf.IFS(X61&gt;45, 1, X61&lt;23, 2, TRUE, 0)</f>
        <v>#NAME?</v>
      </c>
      <c r="Z61" s="4">
        <v>8.4</v>
      </c>
      <c r="AA61" s="4" t="e">
        <f t="array" aca="1" ref="AA61" ca="1">_xludf.IFS(Z61&gt;10, 1, Z61&lt;2, 2, TRUE, 0)</f>
        <v>#NAME?</v>
      </c>
      <c r="AB61" s="4">
        <v>18.600000000000001</v>
      </c>
      <c r="AC61" s="4" t="e">
        <f t="array" aca="1" ref="AC61" ca="1">_xludf.IFS(AB61&gt;6, 1, AB61&lt;0, 2, TRUE, 0)</f>
        <v>#NAME?</v>
      </c>
      <c r="AD61" s="4">
        <v>0.7</v>
      </c>
      <c r="AE61" s="4" t="e">
        <f t="array" aca="1" ref="AE61" ca="1">_xludf.IFS(AD61&gt;2, 1, AD61&lt;0, 2, TRUE, 0)</f>
        <v>#NAME?</v>
      </c>
      <c r="AF61" s="4">
        <v>218</v>
      </c>
      <c r="AG61" s="4" t="e">
        <f t="array" aca="1" ref="AG61" ca="1">_xludf.IFS(AF61&gt;100, 1, AF61&lt;70, 2, TRUE, 0)</f>
        <v>#NAME?</v>
      </c>
      <c r="AH61" s="4">
        <v>57.5</v>
      </c>
      <c r="AI61" s="4" t="e">
        <f t="array" aca="1" ref="AI61" ca="1">_xludf.IFS(AH61&gt;20, 1, AH61&lt;8, 2, TRUE, 0)</f>
        <v>#NAME?</v>
      </c>
      <c r="AJ61" s="4">
        <v>8.1999999999999993</v>
      </c>
      <c r="AK61" s="4" t="e">
        <f t="array" aca="1" ref="AK61" ca="1">_xludf.IFS(AJ61&gt;1.3, 1, AJ61&lt;0.7, 2, TRUE, 0)</f>
        <v>#NAME?</v>
      </c>
      <c r="AL61" s="4">
        <v>11</v>
      </c>
      <c r="AM61" s="4" t="e">
        <f t="array" aca="1" ref="AM61" ca="1">_xludf.IFS(AL61&gt;39, 1, AL61&lt;13, 2, TRUE, 0)</f>
        <v>#NAME?</v>
      </c>
      <c r="AN61" s="4">
        <v>13</v>
      </c>
      <c r="AO61" s="4" t="e">
        <f t="array" aca="1" ref="AO61" ca="1">_xludf.IFS(AN61&gt;52, 1, AN61&lt;7, 2, TRUE, 0)</f>
        <v>#NAME?</v>
      </c>
      <c r="AP61" s="4">
        <v>5.0999999999999996</v>
      </c>
      <c r="AQ61" s="4" t="e">
        <f t="array" aca="1" ref="AQ61" ca="1">_xludf.IFS(AP61&gt;7.6, 1, AP61&lt;4.4, 2, TRUE, 0)</f>
        <v>#NAME?</v>
      </c>
      <c r="AR61" s="4">
        <v>105</v>
      </c>
      <c r="AS61" s="4" t="e">
        <f t="array" aca="1" ref="AS61" ca="1">_xludf.IFS(AR61&gt;200, 1, AR61&lt;0, 2, TRUE, 0)</f>
        <v>#NAME?</v>
      </c>
      <c r="AT61" s="4">
        <v>113</v>
      </c>
      <c r="AU61" s="4" t="e">
        <f t="array" aca="1" ref="AU61" ca="1">_xludf.IFS(AT61&gt;150, 1, AT61&lt;0, 2, TRUE, 0)</f>
        <v>#NAME?</v>
      </c>
      <c r="AV61" s="4">
        <v>9.4</v>
      </c>
      <c r="AW61" s="4" t="e">
        <f t="array" aca="1" ref="AW61" ca="1">_xludf.IFS(AV61&gt;10.2, 1, AV61&lt;8.8, 2, TRUE, 0)</f>
        <v>#NAME?</v>
      </c>
      <c r="AX61" s="4">
        <v>1.9</v>
      </c>
      <c r="AY61" s="4" t="e">
        <f t="array" aca="1" ref="AY61" ca="1">_xludf.IFS(AX61&gt;5.1, 1, AX61&lt;2.4, 2, TRUE, 0)</f>
        <v>#NAME?</v>
      </c>
      <c r="AZ61" s="4">
        <v>138</v>
      </c>
      <c r="BA61" s="4" t="e">
        <f t="array" aca="1" ref="BA61" ca="1">_xludf.IFS(AZ61&gt;146, 1, AZ61&lt;136, 2, TRUE, 0)</f>
        <v>#NAME?</v>
      </c>
      <c r="BB61" s="4">
        <v>3.8</v>
      </c>
      <c r="BC61" s="4" t="e">
        <f t="array" aca="1" ref="BC61" ca="1">_xludf.IFS(BB61&gt;5.1, 1, BB61&lt;3.5, 2, TRUE, 0)</f>
        <v>#NAME?</v>
      </c>
      <c r="BD61" s="4">
        <v>7.8</v>
      </c>
      <c r="BE61" s="4" t="e">
        <f t="array" aca="1" ref="BE61" ca="1">_xludf.IFS(BD61&gt;8.7, 1, BD61&lt;6.6, 2, TRUE, 0)</f>
        <v>#NAME?</v>
      </c>
      <c r="BF61" s="4">
        <v>4.2</v>
      </c>
      <c r="BG61" s="4" t="e">
        <f t="array" aca="1" ref="BG61" ca="1">_xludf.IFS(BF61&gt;5.2, 1, BF61&lt;3.5, 2, TRUE, 0)</f>
        <v>#NAME?</v>
      </c>
      <c r="BH61" s="4">
        <v>3.6</v>
      </c>
      <c r="BI61" s="4" t="e">
        <f t="array" aca="1" ref="BI61" ca="1">_xludf.IFS(BH61&gt;3.5, 1, BH61&lt;1.5, 2, TRUE, 0)</f>
        <v>#NAME?</v>
      </c>
      <c r="BJ61" s="4">
        <v>66</v>
      </c>
      <c r="BK61" s="4" t="e">
        <f t="array" aca="1" ref="BK61" ca="1">_xludf.IFS(BJ61&gt;129, 1, BJ61&lt;40, 2, TRUE, 0)</f>
        <v>#NAME?</v>
      </c>
      <c r="BL61" s="4">
        <v>41</v>
      </c>
      <c r="BM61" s="4" t="e">
        <f t="array" aca="1" ref="BM61" ca="1">_xludf.IFS(BL61&gt;158, 1, BL61&lt;37, 2, TRUE, 0)</f>
        <v>#NAME?</v>
      </c>
      <c r="BN61" s="4">
        <v>198</v>
      </c>
      <c r="BO61" s="4" t="e">
        <f t="array" aca="1" ref="BO61" ca="1">_xludf.IFS(BN61&gt;392, 1, BN61&lt;135, 2, TRUE, 0)</f>
        <v>#NAME?</v>
      </c>
      <c r="BP61" s="4">
        <v>239</v>
      </c>
      <c r="BQ61" s="4" t="e">
        <f t="array" aca="1" ref="BQ61" ca="1">_xludf.IFS(BP61&gt;400, 1, BP61&lt;250, 2, TRUE, 0)</f>
        <v>#NAME?</v>
      </c>
      <c r="BR61" s="4">
        <v>416</v>
      </c>
      <c r="BS61" s="4" t="e">
        <f t="array" aca="1" ref="BS61" ca="1">_xludf.IFS(BR61&gt;400, 1, BR61&lt;30, 2, TRUE, 0)</f>
        <v>#NAME?</v>
      </c>
      <c r="BT61" s="4">
        <v>0.34</v>
      </c>
      <c r="BV61" s="4" t="s">
        <v>90</v>
      </c>
      <c r="BW61" s="4">
        <v>7.2</v>
      </c>
      <c r="BX61" s="4" t="s">
        <v>17</v>
      </c>
    </row>
    <row r="62" spans="1:76" ht="15.75" customHeight="1">
      <c r="A62" s="4">
        <v>340271</v>
      </c>
      <c r="B62" s="4" t="s">
        <v>11</v>
      </c>
      <c r="C62" s="4">
        <v>65</v>
      </c>
      <c r="D62" s="4">
        <v>3.86</v>
      </c>
      <c r="E62" s="4" t="e">
        <f t="array" aca="1" ref="E62" ca="1">_xludf.IFS(D62&gt;10, 1, D62&lt;4, 2, TRUE, 0)</f>
        <v>#NAME?</v>
      </c>
      <c r="F62" s="4">
        <v>3.25</v>
      </c>
      <c r="G62" s="4" t="e">
        <f t="array" aca="1" ref="G62" ca="1">_xludf.IFS(F62&gt;6.2, 1, F62&lt;3.7, 2, TRUE, 0)</f>
        <v>#NAME?</v>
      </c>
      <c r="H62" s="4">
        <v>10.4</v>
      </c>
      <c r="I62" s="4" t="e">
        <f t="array" aca="1" ref="I62" ca="1">_xludf.IFS(H62&gt;18, 1, H62&lt;13, 2, TRUE, 0)</f>
        <v>#NAME?</v>
      </c>
      <c r="J62" s="4">
        <v>29.7</v>
      </c>
      <c r="K62" s="4" t="e">
        <f t="array" aca="1" ref="K62" ca="1">_xludf.IFS(J62&gt;55, 1, J62&lt;34, 2, TRUE, 0)</f>
        <v>#NAME?</v>
      </c>
      <c r="L62" s="4">
        <v>91.4</v>
      </c>
      <c r="M62" s="4" t="e">
        <f t="array" aca="1" ref="M62" ca="1">_xludf.IFS(L62&gt;100, 1, L62&lt;80, 2, TRUE, 0)</f>
        <v>#NAME?</v>
      </c>
      <c r="N62" s="4">
        <v>32</v>
      </c>
      <c r="O62" s="4" t="e">
        <f t="array" aca="1" ref="O62" ca="1">_xludf.IFS(N62&gt;32, 1, N62&lt;26, 2, TRUE, 0)</f>
        <v>#NAME?</v>
      </c>
      <c r="P62" s="4">
        <v>35</v>
      </c>
      <c r="Q62" s="4" t="e">
        <f t="array" aca="1" ref="Q62" ca="1">_xludf.IFS(P62&gt;37, 1, P62&lt;31, 2, TRUE, 0)</f>
        <v>#NAME?</v>
      </c>
      <c r="R62" s="4">
        <v>93</v>
      </c>
      <c r="S62" s="4" t="e">
        <f t="array" aca="1" ref="S62" ca="1">_xludf.IFS(R62&gt;400, 1, R62&lt;138, 2, TRUE, 0)</f>
        <v>#NAME?</v>
      </c>
      <c r="T62" s="4">
        <v>13.7</v>
      </c>
      <c r="U62" s="4" t="e">
        <f t="array" aca="1" ref="U62" ca="1">_xludf.IFS(T62&gt;15, 1, T62&lt;11, 2, TRUE, 0)</f>
        <v>#NAME?</v>
      </c>
      <c r="V62" s="4">
        <v>72.5</v>
      </c>
      <c r="W62" s="4" t="e">
        <f t="array" aca="1" ref="W62" ca="1">_xludf.IFS(V62&gt;78, 1, V62&lt;45, 2, TRUE, 0)</f>
        <v>#NAME?</v>
      </c>
      <c r="X62" s="4">
        <v>18.100000000000001</v>
      </c>
      <c r="Y62" s="4" t="e">
        <f t="array" aca="1" ref="Y62" ca="1">_xludf.IFS(X62&gt;45, 1, X62&lt;23, 2, TRUE, 0)</f>
        <v>#NAME?</v>
      </c>
      <c r="Z62" s="4">
        <v>4.7</v>
      </c>
      <c r="AA62" s="4" t="e">
        <f t="array" aca="1" ref="AA62" ca="1">_xludf.IFS(Z62&gt;10, 1, Z62&lt;2, 2, TRUE, 0)</f>
        <v>#NAME?</v>
      </c>
      <c r="AB62" s="4">
        <v>3.9</v>
      </c>
      <c r="AC62" s="4" t="e">
        <f t="array" aca="1" ref="AC62" ca="1">_xludf.IFS(AB62&gt;6, 1, AB62&lt;0, 2, TRUE, 0)</f>
        <v>#NAME?</v>
      </c>
      <c r="AD62" s="4">
        <v>0.8</v>
      </c>
      <c r="AE62" s="4" t="e">
        <f t="array" aca="1" ref="AE62" ca="1">_xludf.IFS(AD62&gt;2, 1, AD62&lt;0, 2, TRUE, 0)</f>
        <v>#NAME?</v>
      </c>
      <c r="AF62" s="4">
        <v>282</v>
      </c>
      <c r="AG62" s="4" t="e">
        <f t="array" aca="1" ref="AG62" ca="1">_xludf.IFS(AF62&gt;100, 1, AF62&lt;70, 2, TRUE, 0)</f>
        <v>#NAME?</v>
      </c>
      <c r="AH62" s="4">
        <v>95.8</v>
      </c>
      <c r="AI62" s="4" t="e">
        <f t="array" aca="1" ref="AI62" ca="1">_xludf.IFS(AH62&gt;20, 1, AH62&lt;8, 2, TRUE, 0)</f>
        <v>#NAME?</v>
      </c>
      <c r="AJ62" s="4">
        <v>6.7</v>
      </c>
      <c r="AK62" s="4" t="e">
        <f t="array" aca="1" ref="AK62" ca="1">_xludf.IFS(AJ62&gt;1.3, 1, AJ62&lt;0.7, 2, TRUE, 0)</f>
        <v>#NAME?</v>
      </c>
      <c r="AL62" s="4">
        <v>14</v>
      </c>
      <c r="AM62" s="4" t="e">
        <f t="array" aca="1" ref="AM62" ca="1">_xludf.IFS(AL62&gt;39, 1, AL62&lt;13, 2, TRUE, 0)</f>
        <v>#NAME?</v>
      </c>
      <c r="AN62" s="4">
        <v>11</v>
      </c>
      <c r="AO62" s="4" t="e">
        <f t="array" aca="1" ref="AO62" ca="1">_xludf.IFS(AN62&gt;52, 1, AN62&lt;7, 2, TRUE, 0)</f>
        <v>#NAME?</v>
      </c>
      <c r="AP62" s="4">
        <v>5.4</v>
      </c>
      <c r="AQ62" s="4" t="e">
        <f t="array" aca="1" ref="AQ62" ca="1">_xludf.IFS(AP62&gt;7.6, 1, AP62&lt;4.4, 2, TRUE, 0)</f>
        <v>#NAME?</v>
      </c>
      <c r="AR62" s="4">
        <v>157</v>
      </c>
      <c r="AS62" s="4" t="e">
        <f t="array" aca="1" ref="AS62" ca="1">_xludf.IFS(AR62&gt;200, 1, AR62&lt;0, 2, TRUE, 0)</f>
        <v>#NAME?</v>
      </c>
      <c r="AT62" s="4">
        <v>155</v>
      </c>
      <c r="AU62" s="4" t="e">
        <f t="array" aca="1" ref="AU62" ca="1">_xludf.IFS(AT62&gt;150, 1, AT62&lt;0, 2, TRUE, 0)</f>
        <v>#NAME?</v>
      </c>
      <c r="AV62" s="4">
        <v>8.9</v>
      </c>
      <c r="AW62" s="4" t="e">
        <f t="array" aca="1" ref="AW62" ca="1">_xludf.IFS(AV62&gt;10.2, 1, AV62&lt;8.8, 2, TRUE, 0)</f>
        <v>#NAME?</v>
      </c>
      <c r="AX62" s="4">
        <v>4</v>
      </c>
      <c r="AY62" s="4" t="e">
        <f t="array" aca="1" ref="AY62" ca="1">_xludf.IFS(AX62&gt;5.1, 1, AX62&lt;2.4, 2, TRUE, 0)</f>
        <v>#NAME?</v>
      </c>
      <c r="AZ62" s="4">
        <v>135</v>
      </c>
      <c r="BA62" s="4" t="e">
        <f t="array" aca="1" ref="BA62" ca="1">_xludf.IFS(AZ62&gt;146, 1, AZ62&lt;136, 2, TRUE, 0)</f>
        <v>#NAME?</v>
      </c>
      <c r="BB62" s="4">
        <v>4.5999999999999996</v>
      </c>
      <c r="BC62" s="4" t="e">
        <f t="array" aca="1" ref="BC62" ca="1">_xludf.IFS(BB62&gt;5.1, 1, BB62&lt;3.5, 2, TRUE, 0)</f>
        <v>#NAME?</v>
      </c>
      <c r="BD62" s="4">
        <v>6.5</v>
      </c>
      <c r="BE62" s="4" t="e">
        <f t="array" aca="1" ref="BE62" ca="1">_xludf.IFS(BD62&gt;8.7, 1, BD62&lt;6.6, 2, TRUE, 0)</f>
        <v>#NAME?</v>
      </c>
      <c r="BF62" s="4">
        <v>4.3</v>
      </c>
      <c r="BG62" s="4" t="e">
        <f t="array" aca="1" ref="BG62" ca="1">_xludf.IFS(BF62&gt;5.2, 1, BF62&lt;3.5, 2, TRUE, 0)</f>
        <v>#NAME?</v>
      </c>
      <c r="BH62" s="4">
        <v>2.2000000000000002</v>
      </c>
      <c r="BI62" s="4" t="e">
        <f t="array" aca="1" ref="BI62" ca="1">_xludf.IFS(BH62&gt;3.5, 1, BH62&lt;1.5, 2, TRUE, 0)</f>
        <v>#NAME?</v>
      </c>
      <c r="BJ62" s="4">
        <v>75</v>
      </c>
      <c r="BK62" s="4" t="e">
        <f t="array" aca="1" ref="BK62" ca="1">_xludf.IFS(BJ62&gt;129, 1, BJ62&lt;40, 2, TRUE, 0)</f>
        <v>#NAME?</v>
      </c>
      <c r="BL62" s="4">
        <v>83</v>
      </c>
      <c r="BM62" s="4" t="e">
        <f t="array" aca="1" ref="BM62" ca="1">_xludf.IFS(BL62&gt;158, 1, BL62&lt;37, 2, TRUE, 0)</f>
        <v>#NAME?</v>
      </c>
      <c r="BN62" s="4">
        <v>179</v>
      </c>
      <c r="BO62" s="4" t="e">
        <f t="array" aca="1" ref="BO62" ca="1">_xludf.IFS(BN62&gt;392, 1, BN62&lt;135, 2, TRUE, 0)</f>
        <v>#NAME?</v>
      </c>
      <c r="BP62" s="4">
        <v>262</v>
      </c>
      <c r="BQ62" s="4" t="e">
        <f t="array" aca="1" ref="BQ62" ca="1">_xludf.IFS(BP62&gt;400, 1, BP62&lt;250, 2, TRUE, 0)</f>
        <v>#NAME?</v>
      </c>
      <c r="BR62" s="4">
        <v>227</v>
      </c>
      <c r="BS62" s="4" t="e">
        <f t="array" aca="1" ref="BS62" ca="1">_xludf.IFS(BR62&gt;400, 1, BR62&lt;30, 2, TRUE, 0)</f>
        <v>#NAME?</v>
      </c>
      <c r="BT62" s="4">
        <v>0.3</v>
      </c>
      <c r="BV62" s="4" t="s">
        <v>90</v>
      </c>
      <c r="BW62" s="4" t="s">
        <v>17</v>
      </c>
      <c r="BX62" s="4" t="s">
        <v>17</v>
      </c>
    </row>
    <row r="63" spans="1:76" ht="15.75" customHeight="1">
      <c r="A63" s="4">
        <v>340430</v>
      </c>
      <c r="B63" s="4" t="s">
        <v>11</v>
      </c>
      <c r="C63" s="4">
        <v>66</v>
      </c>
      <c r="D63" s="4">
        <v>6.36</v>
      </c>
      <c r="E63" s="4" t="e">
        <f t="array" aca="1" ref="E63" ca="1">_xludf.IFS(D63&gt;10, 1, D63&lt;4, 2, TRUE, 0)</f>
        <v>#NAME?</v>
      </c>
      <c r="F63" s="4">
        <v>3.19</v>
      </c>
      <c r="G63" s="4" t="e">
        <f t="array" aca="1" ref="G63" ca="1">_xludf.IFS(F63&gt;6.2, 1, F63&lt;3.7, 2, TRUE, 0)</f>
        <v>#NAME?</v>
      </c>
      <c r="H63" s="4">
        <v>9.6999999999999993</v>
      </c>
      <c r="I63" s="4" t="e">
        <f t="array" aca="1" ref="I63" ca="1">_xludf.IFS(H63&gt;18, 1, H63&lt;13, 2, TRUE, 0)</f>
        <v>#NAME?</v>
      </c>
      <c r="J63" s="4">
        <v>28.7</v>
      </c>
      <c r="K63" s="4" t="e">
        <f t="array" aca="1" ref="K63" ca="1">_xludf.IFS(J63&gt;55, 1, J63&lt;34, 2, TRUE, 0)</f>
        <v>#NAME?</v>
      </c>
      <c r="L63" s="4">
        <v>90</v>
      </c>
      <c r="M63" s="4" t="e">
        <f t="array" aca="1" ref="M63" ca="1">_xludf.IFS(L63&gt;100, 1, L63&lt;80, 2, TRUE, 0)</f>
        <v>#NAME?</v>
      </c>
      <c r="N63" s="4">
        <v>30.4</v>
      </c>
      <c r="O63" s="4" t="e">
        <f t="array" aca="1" ref="O63" ca="1">_xludf.IFS(N63&gt;32, 1, N63&lt;26, 2, TRUE, 0)</f>
        <v>#NAME?</v>
      </c>
      <c r="P63" s="4">
        <v>33.799999999999997</v>
      </c>
      <c r="Q63" s="4" t="e">
        <f t="array" aca="1" ref="Q63" ca="1">_xludf.IFS(P63&gt;37, 1, P63&lt;31, 2, TRUE, 0)</f>
        <v>#NAME?</v>
      </c>
      <c r="R63" s="4">
        <v>143</v>
      </c>
      <c r="S63" s="4" t="e">
        <f t="array" aca="1" ref="S63" ca="1">_xludf.IFS(R63&gt;400, 1, R63&lt;138, 2, TRUE, 0)</f>
        <v>#NAME?</v>
      </c>
      <c r="T63" s="4">
        <v>16.7</v>
      </c>
      <c r="U63" s="4" t="e">
        <f t="array" aca="1" ref="U63" ca="1">_xludf.IFS(T63&gt;15, 1, T63&lt;11, 2, TRUE, 0)</f>
        <v>#NAME?</v>
      </c>
      <c r="V63" s="4">
        <v>68.5</v>
      </c>
      <c r="W63" s="4" t="e">
        <f t="array" aca="1" ref="W63" ca="1">_xludf.IFS(V63&gt;78, 1, V63&lt;45, 2, TRUE, 0)</f>
        <v>#NAME?</v>
      </c>
      <c r="X63" s="4">
        <v>17.3</v>
      </c>
      <c r="Y63" s="4" t="e">
        <f t="array" aca="1" ref="Y63" ca="1">_xludf.IFS(X63&gt;45, 1, X63&lt;23, 2, TRUE, 0)</f>
        <v>#NAME?</v>
      </c>
      <c r="Z63" s="4">
        <v>10.8</v>
      </c>
      <c r="AA63" s="4" t="e">
        <f t="array" aca="1" ref="AA63" ca="1">_xludf.IFS(Z63&gt;10, 1, Z63&lt;2, 2, TRUE, 0)</f>
        <v>#NAME?</v>
      </c>
      <c r="AB63" s="4">
        <v>2.8</v>
      </c>
      <c r="AC63" s="4" t="e">
        <f t="array" aca="1" ref="AC63" ca="1">_xludf.IFS(AB63&gt;6, 1, AB63&lt;0, 2, TRUE, 0)</f>
        <v>#NAME?</v>
      </c>
      <c r="AD63" s="4">
        <v>0.6</v>
      </c>
      <c r="AE63" s="4" t="e">
        <f t="array" aca="1" ref="AE63" ca="1">_xludf.IFS(AD63&gt;2, 1, AD63&lt;0, 2, TRUE, 0)</f>
        <v>#NAME?</v>
      </c>
      <c r="AF63" s="4">
        <v>86</v>
      </c>
      <c r="AG63" s="4" t="e">
        <f t="array" aca="1" ref="AG63" ca="1">_xludf.IFS(AF63&gt;100, 1, AF63&lt;70, 2, TRUE, 0)</f>
        <v>#NAME?</v>
      </c>
      <c r="AH63" s="4">
        <v>81.400000000000006</v>
      </c>
      <c r="AI63" s="4" t="e">
        <f t="array" aca="1" ref="AI63" ca="1">_xludf.IFS(AH63&gt;20, 1, AH63&lt;8, 2, TRUE, 0)</f>
        <v>#NAME?</v>
      </c>
      <c r="AJ63" s="4">
        <v>7.7</v>
      </c>
      <c r="AK63" s="4" t="e">
        <f t="array" aca="1" ref="AK63" ca="1">_xludf.IFS(AJ63&gt;1.3, 1, AJ63&lt;0.7, 2, TRUE, 0)</f>
        <v>#NAME?</v>
      </c>
      <c r="AL63" s="4">
        <v>13</v>
      </c>
      <c r="AM63" s="4" t="e">
        <f t="array" aca="1" ref="AM63" ca="1">_xludf.IFS(AL63&gt;39, 1, AL63&lt;13, 2, TRUE, 0)</f>
        <v>#NAME?</v>
      </c>
      <c r="AN63" s="4">
        <v>13</v>
      </c>
      <c r="AO63" s="4" t="e">
        <f t="array" aca="1" ref="AO63" ca="1">_xludf.IFS(AN63&gt;52, 1, AN63&lt;7, 2, TRUE, 0)</f>
        <v>#NAME?</v>
      </c>
      <c r="AP63" s="4">
        <v>5.8</v>
      </c>
      <c r="AQ63" s="4" t="e">
        <f t="array" aca="1" ref="AQ63" ca="1">_xludf.IFS(AP63&gt;7.6, 1, AP63&lt;4.4, 2, TRUE, 0)</f>
        <v>#NAME?</v>
      </c>
      <c r="AR63" s="4">
        <v>94</v>
      </c>
      <c r="AS63" s="4" t="e">
        <f t="array" aca="1" ref="AS63" ca="1">_xludf.IFS(AR63&gt;200, 1, AR63&lt;0, 2, TRUE, 0)</f>
        <v>#NAME?</v>
      </c>
      <c r="AT63" s="4">
        <v>97</v>
      </c>
      <c r="AU63" s="4" t="e">
        <f t="array" aca="1" ref="AU63" ca="1">_xludf.IFS(AT63&gt;150, 1, AT63&lt;0, 2, TRUE, 0)</f>
        <v>#NAME?</v>
      </c>
      <c r="AV63" s="4">
        <v>10.1</v>
      </c>
      <c r="AW63" s="4" t="e">
        <f t="array" aca="1" ref="AW63" ca="1">_xludf.IFS(AV63&gt;10.2, 1, AV63&lt;8.8, 2, TRUE, 0)</f>
        <v>#NAME?</v>
      </c>
      <c r="AX63" s="4">
        <v>6.2</v>
      </c>
      <c r="AY63" s="4" t="e">
        <f t="array" aca="1" ref="AY63" ca="1">_xludf.IFS(AX63&gt;5.1, 1, AX63&lt;2.4, 2, TRUE, 0)</f>
        <v>#NAME?</v>
      </c>
      <c r="AZ63" s="4">
        <v>140</v>
      </c>
      <c r="BA63" s="4" t="e">
        <f t="array" aca="1" ref="BA63" ca="1">_xludf.IFS(AZ63&gt;146, 1, AZ63&lt;136, 2, TRUE, 0)</f>
        <v>#NAME?</v>
      </c>
      <c r="BB63" s="4">
        <v>4.8</v>
      </c>
      <c r="BC63" s="4" t="e">
        <f t="array" aca="1" ref="BC63" ca="1">_xludf.IFS(BB63&gt;5.1, 1, BB63&lt;3.5, 2, TRUE, 0)</f>
        <v>#NAME?</v>
      </c>
      <c r="BD63" s="4">
        <v>6</v>
      </c>
      <c r="BE63" s="4" t="e">
        <f t="array" aca="1" ref="BE63" ca="1">_xludf.IFS(BD63&gt;8.7, 1, BD63&lt;6.6, 2, TRUE, 0)</f>
        <v>#NAME?</v>
      </c>
      <c r="BF63" s="4">
        <v>3.7</v>
      </c>
      <c r="BG63" s="4" t="e">
        <f t="array" aca="1" ref="BG63" ca="1">_xludf.IFS(BF63&gt;5.2, 1, BF63&lt;3.5, 2, TRUE, 0)</f>
        <v>#NAME?</v>
      </c>
      <c r="BH63" s="4">
        <v>2.2999999999999998</v>
      </c>
      <c r="BI63" s="4" t="e">
        <f t="array" aca="1" ref="BI63" ca="1">_xludf.IFS(BH63&gt;3.5, 1, BH63&lt;1.5, 2, TRUE, 0)</f>
        <v>#NAME?</v>
      </c>
      <c r="BJ63" s="4">
        <v>124</v>
      </c>
      <c r="BK63" s="4" t="e">
        <f t="array" aca="1" ref="BK63" ca="1">_xludf.IFS(BJ63&gt;129, 1, BJ63&lt;40, 2, TRUE, 0)</f>
        <v>#NAME?</v>
      </c>
      <c r="BL63" s="4">
        <v>35</v>
      </c>
      <c r="BM63" s="4" t="e">
        <f t="array" aca="1" ref="BM63" ca="1">_xludf.IFS(BL63&gt;158, 1, BL63&lt;37, 2, TRUE, 0)</f>
        <v>#NAME?</v>
      </c>
      <c r="BN63" s="4">
        <v>192</v>
      </c>
      <c r="BO63" s="4" t="e">
        <f t="array" aca="1" ref="BO63" ca="1">_xludf.IFS(BN63&gt;392, 1, BN63&lt;135, 2, TRUE, 0)</f>
        <v>#NAME?</v>
      </c>
      <c r="BP63" s="4">
        <v>227</v>
      </c>
      <c r="BQ63" s="4" t="e">
        <f t="array" aca="1" ref="BQ63" ca="1">_xludf.IFS(BP63&gt;400, 1, BP63&lt;250, 2, TRUE, 0)</f>
        <v>#NAME?</v>
      </c>
      <c r="BR63" s="4">
        <v>239</v>
      </c>
      <c r="BS63" s="4" t="e">
        <f t="array" aca="1" ref="BS63" ca="1">_xludf.IFS(BR63&gt;400, 1, BR63&lt;30, 2, TRUE, 0)</f>
        <v>#NAME?</v>
      </c>
      <c r="BT63" s="4">
        <v>0.35</v>
      </c>
      <c r="BV63" s="4" t="s">
        <v>90</v>
      </c>
      <c r="BW63" s="4" t="s">
        <v>17</v>
      </c>
      <c r="BX63" s="4" t="s">
        <v>17</v>
      </c>
    </row>
    <row r="64" spans="1:76" ht="15.75" customHeight="1">
      <c r="A64" s="4">
        <v>343021</v>
      </c>
      <c r="B64" s="4" t="s">
        <v>11</v>
      </c>
      <c r="C64" s="4">
        <v>77</v>
      </c>
      <c r="D64" s="4">
        <v>4.78</v>
      </c>
      <c r="E64" s="4" t="e">
        <f t="array" aca="1" ref="E64" ca="1">_xludf.IFS(D64&gt;10, 1, D64&lt;4, 2, TRUE, 0)</f>
        <v>#NAME?</v>
      </c>
      <c r="F64" s="4">
        <v>3.86</v>
      </c>
      <c r="G64" s="4" t="e">
        <f t="array" aca="1" ref="G64" ca="1">_xludf.IFS(F64&gt;6.2, 1, F64&lt;3.7, 2, TRUE, 0)</f>
        <v>#NAME?</v>
      </c>
      <c r="H64" s="4">
        <v>8.4</v>
      </c>
      <c r="I64" s="4" t="e">
        <f t="array" aca="1" ref="I64" ca="1">_xludf.IFS(H64&gt;18, 1, H64&lt;13, 2, TRUE, 0)</f>
        <v>#NAME?</v>
      </c>
      <c r="J64" s="4">
        <v>25.8</v>
      </c>
      <c r="K64" s="4" t="e">
        <f t="array" aca="1" ref="K64" ca="1">_xludf.IFS(J64&gt;55, 1, J64&lt;34, 2, TRUE, 0)</f>
        <v>#NAME?</v>
      </c>
      <c r="L64" s="4">
        <v>66.8</v>
      </c>
      <c r="M64" s="4" t="e">
        <f t="array" aca="1" ref="M64" ca="1">_xludf.IFS(L64&gt;100, 1, L64&lt;80, 2, TRUE, 0)</f>
        <v>#NAME?</v>
      </c>
      <c r="N64" s="4">
        <v>21.8</v>
      </c>
      <c r="O64" s="4" t="e">
        <f t="array" aca="1" ref="O64" ca="1">_xludf.IFS(N64&gt;32, 1, N64&lt;26, 2, TRUE, 0)</f>
        <v>#NAME?</v>
      </c>
      <c r="P64" s="4">
        <v>32.6</v>
      </c>
      <c r="Q64" s="4" t="e">
        <f t="array" aca="1" ref="Q64" ca="1">_xludf.IFS(P64&gt;37, 1, P64&lt;31, 2, TRUE, 0)</f>
        <v>#NAME?</v>
      </c>
      <c r="R64" s="4" t="s">
        <v>92</v>
      </c>
      <c r="S64" s="4" t="e">
        <f t="array" aca="1" ref="S64" ca="1">_xludf.IFS(R64&gt;400, 1, R64&lt;138, 2, TRUE, 0)</f>
        <v>#NAME?</v>
      </c>
      <c r="T64" s="4">
        <v>16.399999999999999</v>
      </c>
      <c r="U64" s="4" t="e">
        <f t="array" aca="1" ref="U64" ca="1">_xludf.IFS(T64&gt;15, 1, T64&lt;11, 2, TRUE, 0)</f>
        <v>#NAME?</v>
      </c>
      <c r="V64" s="4">
        <v>70.400000000000006</v>
      </c>
      <c r="W64" s="4" t="e">
        <f t="array" aca="1" ref="W64" ca="1">_xludf.IFS(V64&gt;78, 1, V64&lt;45, 2, TRUE, 0)</f>
        <v>#NAME?</v>
      </c>
      <c r="X64" s="4">
        <v>19.899999999999999</v>
      </c>
      <c r="Y64" s="4" t="e">
        <f t="array" aca="1" ref="Y64" ca="1">_xludf.IFS(X64&gt;45, 1, X64&lt;23, 2, TRUE, 0)</f>
        <v>#NAME?</v>
      </c>
      <c r="Z64" s="4">
        <v>5.9</v>
      </c>
      <c r="AA64" s="4" t="e">
        <f t="array" aca="1" ref="AA64" ca="1">_xludf.IFS(Z64&gt;10, 1, Z64&lt;2, 2, TRUE, 0)</f>
        <v>#NAME?</v>
      </c>
      <c r="AB64" s="4">
        <v>3.6</v>
      </c>
      <c r="AC64" s="4" t="e">
        <f t="array" aca="1" ref="AC64" ca="1">_xludf.IFS(AB64&gt;6, 1, AB64&lt;0, 2, TRUE, 0)</f>
        <v>#NAME?</v>
      </c>
      <c r="AD64" s="4">
        <v>0.2</v>
      </c>
      <c r="AE64" s="4" t="e">
        <f t="array" aca="1" ref="AE64" ca="1">_xludf.IFS(AD64&gt;2, 1, AD64&lt;0, 2, TRUE, 0)</f>
        <v>#NAME?</v>
      </c>
      <c r="AF64" s="4">
        <v>223</v>
      </c>
      <c r="AG64" s="4" t="e">
        <f t="array" aca="1" ref="AG64" ca="1">_xludf.IFS(AF64&gt;100, 1, AF64&lt;70, 2, TRUE, 0)</f>
        <v>#NAME?</v>
      </c>
      <c r="AH64" s="4">
        <v>71.3</v>
      </c>
      <c r="AI64" s="4" t="e">
        <f t="array" aca="1" ref="AI64" ca="1">_xludf.IFS(AH64&gt;20, 1, AH64&lt;8, 2, TRUE, 0)</f>
        <v>#NAME?</v>
      </c>
      <c r="AJ64" s="4">
        <v>9.1999999999999993</v>
      </c>
      <c r="AK64" s="4" t="e">
        <f t="array" aca="1" ref="AK64" ca="1">_xludf.IFS(AJ64&gt;1.3, 1, AJ64&lt;0.7, 2, TRUE, 0)</f>
        <v>#NAME?</v>
      </c>
      <c r="AL64" s="4">
        <v>12</v>
      </c>
      <c r="AM64" s="4" t="e">
        <f t="array" aca="1" ref="AM64" ca="1">_xludf.IFS(AL64&gt;39, 1, AL64&lt;13, 2, TRUE, 0)</f>
        <v>#NAME?</v>
      </c>
      <c r="AN64" s="4">
        <v>8</v>
      </c>
      <c r="AO64" s="4" t="e">
        <f t="array" aca="1" ref="AO64" ca="1">_xludf.IFS(AN64&gt;52, 1, AN64&lt;7, 2, TRUE, 0)</f>
        <v>#NAME?</v>
      </c>
      <c r="AP64" s="4">
        <v>7.2</v>
      </c>
      <c r="AQ64" s="4" t="e">
        <f t="array" aca="1" ref="AQ64" ca="1">_xludf.IFS(AP64&gt;7.6, 1, AP64&lt;4.4, 2, TRUE, 0)</f>
        <v>#NAME?</v>
      </c>
      <c r="AR64" s="4">
        <v>125</v>
      </c>
      <c r="AS64" s="4" t="e">
        <f t="array" aca="1" ref="AS64" ca="1">_xludf.IFS(AR64&gt;200, 1, AR64&lt;0, 2, TRUE, 0)</f>
        <v>#NAME?</v>
      </c>
      <c r="AT64" s="4">
        <v>178</v>
      </c>
      <c r="AU64" s="4" t="e">
        <f t="array" aca="1" ref="AU64" ca="1">_xludf.IFS(AT64&gt;150, 1, AT64&lt;0, 2, TRUE, 0)</f>
        <v>#NAME?</v>
      </c>
      <c r="AV64" s="4">
        <v>8.6</v>
      </c>
      <c r="AW64" s="4" t="e">
        <f t="array" aca="1" ref="AW64" ca="1">_xludf.IFS(AV64&gt;10.2, 1, AV64&lt;8.8, 2, TRUE, 0)</f>
        <v>#NAME?</v>
      </c>
      <c r="AX64" s="4">
        <v>5.7</v>
      </c>
      <c r="AY64" s="4" t="e">
        <f t="array" aca="1" ref="AY64" ca="1">_xludf.IFS(AX64&gt;5.1, 1, AX64&lt;2.4, 2, TRUE, 0)</f>
        <v>#NAME?</v>
      </c>
      <c r="AZ64" s="4">
        <v>137</v>
      </c>
      <c r="BA64" s="4" t="e">
        <f t="array" aca="1" ref="BA64" ca="1">_xludf.IFS(AZ64&gt;146, 1, AZ64&lt;136, 2, TRUE, 0)</f>
        <v>#NAME?</v>
      </c>
      <c r="BB64" s="4">
        <v>5</v>
      </c>
      <c r="BC64" s="4" t="e">
        <f t="array" aca="1" ref="BC64" ca="1">_xludf.IFS(BB64&gt;5.1, 1, BB64&lt;3.5, 2, TRUE, 0)</f>
        <v>#NAME?</v>
      </c>
      <c r="BD64" s="4">
        <v>6</v>
      </c>
      <c r="BE64" s="4" t="e">
        <f t="array" aca="1" ref="BE64" ca="1">_xludf.IFS(BD64&gt;8.7, 1, BD64&lt;6.6, 2, TRUE, 0)</f>
        <v>#NAME?</v>
      </c>
      <c r="BF64" s="4">
        <v>3.7</v>
      </c>
      <c r="BG64" s="4" t="e">
        <f t="array" aca="1" ref="BG64" ca="1">_xludf.IFS(BF64&gt;5.2, 1, BF64&lt;3.5, 2, TRUE, 0)</f>
        <v>#NAME?</v>
      </c>
      <c r="BH64" s="4">
        <v>2.2999999999999998</v>
      </c>
      <c r="BI64" s="4" t="e">
        <f t="array" aca="1" ref="BI64" ca="1">_xludf.IFS(BH64&gt;3.5, 1, BH64&lt;1.5, 2, TRUE, 0)</f>
        <v>#NAME?</v>
      </c>
      <c r="BJ64" s="4">
        <v>94</v>
      </c>
      <c r="BK64" s="4" t="e">
        <f t="array" aca="1" ref="BK64" ca="1">_xludf.IFS(BJ64&gt;129, 1, BJ64&lt;40, 2, TRUE, 0)</f>
        <v>#NAME?</v>
      </c>
      <c r="BL64" s="4">
        <v>59</v>
      </c>
      <c r="BM64" s="4" t="e">
        <f t="array" aca="1" ref="BM64" ca="1">_xludf.IFS(BL64&gt;158, 1, BL64&lt;37, 2, TRUE, 0)</f>
        <v>#NAME?</v>
      </c>
      <c r="BN64" s="4">
        <v>146</v>
      </c>
      <c r="BO64" s="4" t="e">
        <f t="array" aca="1" ref="BO64" ca="1">_xludf.IFS(BN64&gt;392, 1, BN64&lt;135, 2, TRUE, 0)</f>
        <v>#NAME?</v>
      </c>
      <c r="BP64" s="4">
        <v>205</v>
      </c>
      <c r="BQ64" s="4" t="e">
        <f t="array" aca="1" ref="BQ64" ca="1">_xludf.IFS(BP64&gt;400, 1, BP64&lt;250, 2, TRUE, 0)</f>
        <v>#NAME?</v>
      </c>
      <c r="BR64" s="4">
        <v>523</v>
      </c>
      <c r="BS64" s="4" t="e">
        <f t="array" aca="1" ref="BS64" ca="1">_xludf.IFS(BR64&gt;400, 1, BR64&lt;30, 2, TRUE, 0)</f>
        <v>#NAME?</v>
      </c>
      <c r="BT64" s="4">
        <v>0.34</v>
      </c>
      <c r="BV64" s="4" t="s">
        <v>90</v>
      </c>
      <c r="BW64" s="4">
        <v>6.2</v>
      </c>
      <c r="BX64" s="4" t="s">
        <v>17</v>
      </c>
    </row>
    <row r="65" spans="1:76" ht="15.75" customHeight="1">
      <c r="A65" s="4">
        <v>344961</v>
      </c>
      <c r="B65" s="4" t="s">
        <v>11</v>
      </c>
      <c r="C65" s="4">
        <v>67</v>
      </c>
      <c r="D65" s="4">
        <v>9.5500000000000007</v>
      </c>
      <c r="E65" s="4" t="e">
        <f t="array" aca="1" ref="E65" ca="1">_xludf.IFS(D65&gt;10, 1, D65&lt;4, 2, TRUE, 0)</f>
        <v>#NAME?</v>
      </c>
      <c r="F65" s="4">
        <v>2.76</v>
      </c>
      <c r="G65" s="4" t="e">
        <f t="array" aca="1" ref="G65" ca="1">_xludf.IFS(F65&gt;6.2, 1, F65&lt;3.7, 2, TRUE, 0)</f>
        <v>#NAME?</v>
      </c>
      <c r="H65" s="4">
        <v>9.4</v>
      </c>
      <c r="I65" s="4" t="e">
        <f t="array" aca="1" ref="I65" ca="1">_xludf.IFS(H65&gt;18, 1, H65&lt;13, 2, TRUE, 0)</f>
        <v>#NAME?</v>
      </c>
      <c r="J65" s="4">
        <v>27.2</v>
      </c>
      <c r="K65" s="4" t="e">
        <f t="array" aca="1" ref="K65" ca="1">_xludf.IFS(J65&gt;55, 1, J65&lt;34, 2, TRUE, 0)</f>
        <v>#NAME?</v>
      </c>
      <c r="L65" s="4">
        <v>98.6</v>
      </c>
      <c r="M65" s="4" t="e">
        <f t="array" aca="1" ref="M65" ca="1">_xludf.IFS(L65&gt;100, 1, L65&lt;80, 2, TRUE, 0)</f>
        <v>#NAME?</v>
      </c>
      <c r="N65" s="4">
        <v>34.1</v>
      </c>
      <c r="O65" s="4" t="e">
        <f t="array" aca="1" ref="O65" ca="1">_xludf.IFS(N65&gt;32, 1, N65&lt;26, 2, TRUE, 0)</f>
        <v>#NAME?</v>
      </c>
      <c r="P65" s="4">
        <v>34.6</v>
      </c>
      <c r="Q65" s="4" t="e">
        <f t="array" aca="1" ref="Q65" ca="1">_xludf.IFS(P65&gt;37, 1, P65&lt;31, 2, TRUE, 0)</f>
        <v>#NAME?</v>
      </c>
      <c r="R65" s="4">
        <v>172</v>
      </c>
      <c r="S65" s="4" t="e">
        <f t="array" aca="1" ref="S65" ca="1">_xludf.IFS(R65&gt;400, 1, R65&lt;138, 2, TRUE, 0)</f>
        <v>#NAME?</v>
      </c>
      <c r="T65" s="4">
        <v>19.899999999999999</v>
      </c>
      <c r="U65" s="4" t="e">
        <f t="array" aca="1" ref="U65" ca="1">_xludf.IFS(T65&gt;15, 1, T65&lt;11, 2, TRUE, 0)</f>
        <v>#NAME?</v>
      </c>
      <c r="V65" s="4">
        <v>72.3</v>
      </c>
      <c r="W65" s="4" t="e">
        <f t="array" aca="1" ref="W65" ca="1">_xludf.IFS(V65&gt;78, 1, V65&lt;45, 2, TRUE, 0)</f>
        <v>#NAME?</v>
      </c>
      <c r="X65" s="4">
        <v>16.600000000000001</v>
      </c>
      <c r="Y65" s="4" t="e">
        <f t="array" aca="1" ref="Y65" ca="1">_xludf.IFS(X65&gt;45, 1, X65&lt;23, 2, TRUE, 0)</f>
        <v>#NAME?</v>
      </c>
      <c r="Z65" s="4">
        <v>6.9</v>
      </c>
      <c r="AA65" s="4" t="e">
        <f t="array" aca="1" ref="AA65" ca="1">_xludf.IFS(Z65&gt;10, 1, Z65&lt;2, 2, TRUE, 0)</f>
        <v>#NAME?</v>
      </c>
      <c r="AB65" s="4">
        <v>3.7</v>
      </c>
      <c r="AC65" s="4" t="e">
        <f t="array" aca="1" ref="AC65" ca="1">_xludf.IFS(AB65&gt;6, 1, AB65&lt;0, 2, TRUE, 0)</f>
        <v>#NAME?</v>
      </c>
      <c r="AD65" s="4">
        <v>0.5</v>
      </c>
      <c r="AE65" s="4" t="e">
        <f t="array" aca="1" ref="AE65" ca="1">_xludf.IFS(AD65&gt;2, 1, AD65&lt;0, 2, TRUE, 0)</f>
        <v>#NAME?</v>
      </c>
      <c r="AF65" s="4">
        <v>242</v>
      </c>
      <c r="AG65" s="4" t="e">
        <f t="array" aca="1" ref="AG65" ca="1">_xludf.IFS(AF65&gt;100, 1, AF65&lt;70, 2, TRUE, 0)</f>
        <v>#NAME?</v>
      </c>
      <c r="AH65" s="4">
        <v>64.5</v>
      </c>
      <c r="AI65" s="4" t="e">
        <f t="array" aca="1" ref="AI65" ca="1">_xludf.IFS(AH65&gt;20, 1, AH65&lt;8, 2, TRUE, 0)</f>
        <v>#NAME?</v>
      </c>
      <c r="AJ65" s="4">
        <v>7.3</v>
      </c>
      <c r="AK65" s="4" t="e">
        <f t="array" aca="1" ref="AK65" ca="1">_xludf.IFS(AJ65&gt;1.3, 1, AJ65&lt;0.7, 2, TRUE, 0)</f>
        <v>#NAME?</v>
      </c>
      <c r="AL65" s="4">
        <v>18</v>
      </c>
      <c r="AM65" s="4" t="e">
        <f t="array" aca="1" ref="AM65" ca="1">_xludf.IFS(AL65&gt;39, 1, AL65&lt;13, 2, TRUE, 0)</f>
        <v>#NAME?</v>
      </c>
      <c r="AN65" s="4">
        <v>18</v>
      </c>
      <c r="AO65" s="4" t="e">
        <f t="array" aca="1" ref="AO65" ca="1">_xludf.IFS(AN65&gt;52, 1, AN65&lt;7, 2, TRUE, 0)</f>
        <v>#NAME?</v>
      </c>
      <c r="AP65" s="4">
        <v>6.9</v>
      </c>
      <c r="AQ65" s="4" t="e">
        <f t="array" aca="1" ref="AQ65" ca="1">_xludf.IFS(AP65&gt;7.6, 1, AP65&lt;4.4, 2, TRUE, 0)</f>
        <v>#NAME?</v>
      </c>
      <c r="AR65" s="4">
        <v>116</v>
      </c>
      <c r="AS65" s="4" t="e">
        <f t="array" aca="1" ref="AS65" ca="1">_xludf.IFS(AR65&gt;200, 1, AR65&lt;0, 2, TRUE, 0)</f>
        <v>#NAME?</v>
      </c>
      <c r="AT65" s="4">
        <v>53</v>
      </c>
      <c r="AU65" s="4" t="e">
        <f t="array" aca="1" ref="AU65" ca="1">_xludf.IFS(AT65&gt;150, 1, AT65&lt;0, 2, TRUE, 0)</f>
        <v>#NAME?</v>
      </c>
      <c r="AV65" s="4">
        <v>9.1</v>
      </c>
      <c r="AW65" s="4" t="e">
        <f t="array" aca="1" ref="AW65" ca="1">_xludf.IFS(AV65&gt;10.2, 1, AV65&lt;8.8, 2, TRUE, 0)</f>
        <v>#NAME?</v>
      </c>
      <c r="AX65" s="4">
        <v>4.7</v>
      </c>
      <c r="AY65" s="4" t="e">
        <f t="array" aca="1" ref="AY65" ca="1">_xludf.IFS(AX65&gt;5.1, 1, AX65&lt;2.4, 2, TRUE, 0)</f>
        <v>#NAME?</v>
      </c>
      <c r="AZ65" s="4">
        <v>138</v>
      </c>
      <c r="BA65" s="4" t="e">
        <f t="array" aca="1" ref="BA65" ca="1">_xludf.IFS(AZ65&gt;146, 1, AZ65&lt;136, 2, TRUE, 0)</f>
        <v>#NAME?</v>
      </c>
      <c r="BB65" s="4">
        <v>5.0999999999999996</v>
      </c>
      <c r="BC65" s="4" t="e">
        <f t="array" aca="1" ref="BC65" ca="1">_xludf.IFS(BB65&gt;5.1, 1, BB65&lt;3.5, 2, TRUE, 0)</f>
        <v>#NAME?</v>
      </c>
      <c r="BD65" s="4">
        <v>6.4</v>
      </c>
      <c r="BE65" s="4" t="e">
        <f t="array" aca="1" ref="BE65" ca="1">_xludf.IFS(BD65&gt;8.7, 1, BD65&lt;6.6, 2, TRUE, 0)</f>
        <v>#NAME?</v>
      </c>
      <c r="BF65" s="4">
        <v>3.3</v>
      </c>
      <c r="BG65" s="4" t="e">
        <f t="array" aca="1" ref="BG65" ca="1">_xludf.IFS(BF65&gt;5.2, 1, BF65&lt;3.5, 2, TRUE, 0)</f>
        <v>#NAME?</v>
      </c>
      <c r="BH65" s="4">
        <v>3.1</v>
      </c>
      <c r="BI65" s="4" t="e">
        <f t="array" aca="1" ref="BI65" ca="1">_xludf.IFS(BH65&gt;3.5, 1, BH65&lt;1.5, 2, TRUE, 0)</f>
        <v>#NAME?</v>
      </c>
      <c r="BJ65" s="4">
        <v>135</v>
      </c>
      <c r="BK65" s="4" t="e">
        <f t="array" aca="1" ref="BK65" ca="1">_xludf.IFS(BJ65&gt;129, 1, BJ65&lt;40, 2, TRUE, 0)</f>
        <v>#NAME?</v>
      </c>
      <c r="BL65" s="4">
        <v>63</v>
      </c>
      <c r="BM65" s="4" t="e">
        <f t="array" aca="1" ref="BM65" ca="1">_xludf.IFS(BL65&gt;158, 1, BL65&lt;37, 2, TRUE, 0)</f>
        <v>#NAME?</v>
      </c>
      <c r="BN65" s="4">
        <v>141</v>
      </c>
      <c r="BO65" s="4" t="e">
        <f t="array" aca="1" ref="BO65" ca="1">_xludf.IFS(BN65&gt;392, 1, BN65&lt;135, 2, TRUE, 0)</f>
        <v>#NAME?</v>
      </c>
      <c r="BP65" s="4">
        <v>204</v>
      </c>
      <c r="BQ65" s="4" t="e">
        <f t="array" aca="1" ref="BQ65" ca="1">_xludf.IFS(BP65&gt;400, 1, BP65&lt;250, 2, TRUE, 0)</f>
        <v>#NAME?</v>
      </c>
      <c r="BR65" s="4">
        <v>1849</v>
      </c>
      <c r="BS65" s="4" t="e">
        <f t="array" aca="1" ref="BS65" ca="1">_xludf.IFS(BR65&gt;400, 1, BR65&lt;30, 2, TRUE, 0)</f>
        <v>#NAME?</v>
      </c>
      <c r="BT65" s="4">
        <v>0.28000000000000003</v>
      </c>
      <c r="BV65" s="4" t="s">
        <v>90</v>
      </c>
      <c r="BW65" s="4">
        <v>5.5</v>
      </c>
      <c r="BX65" s="4" t="s">
        <v>17</v>
      </c>
    </row>
    <row r="66" spans="1:76" ht="15.75" customHeight="1">
      <c r="A66" s="4">
        <v>345177</v>
      </c>
      <c r="B66" s="4" t="s">
        <v>11</v>
      </c>
      <c r="C66" s="4">
        <v>54</v>
      </c>
      <c r="D66" s="4">
        <v>9.26</v>
      </c>
      <c r="E66" s="4" t="e">
        <f t="array" aca="1" ref="E66" ca="1">_xludf.IFS(D66&gt;10, 1, D66&lt;4, 2, TRUE, 0)</f>
        <v>#NAME?</v>
      </c>
      <c r="F66" s="4">
        <v>3.41</v>
      </c>
      <c r="G66" s="4" t="e">
        <f t="array" aca="1" ref="G66" ca="1">_xludf.IFS(F66&gt;6.2, 1, F66&lt;3.7, 2, TRUE, 0)</f>
        <v>#NAME?</v>
      </c>
      <c r="H66" s="4">
        <v>9.3000000000000007</v>
      </c>
      <c r="I66" s="4" t="e">
        <f t="array" aca="1" ref="I66" ca="1">_xludf.IFS(H66&gt;18, 1, H66&lt;13, 2, TRUE, 0)</f>
        <v>#NAME?</v>
      </c>
      <c r="J66" s="4">
        <v>28.6</v>
      </c>
      <c r="K66" s="4" t="e">
        <f t="array" aca="1" ref="K66" ca="1">_xludf.IFS(J66&gt;55, 1, J66&lt;34, 2, TRUE, 0)</f>
        <v>#NAME?</v>
      </c>
      <c r="L66" s="4">
        <v>83.9</v>
      </c>
      <c r="M66" s="4" t="e">
        <f t="array" aca="1" ref="M66" ca="1">_xludf.IFS(L66&gt;100, 1, L66&lt;80, 2, TRUE, 0)</f>
        <v>#NAME?</v>
      </c>
      <c r="N66" s="4">
        <v>27.3</v>
      </c>
      <c r="O66" s="4" t="e">
        <f t="array" aca="1" ref="O66" ca="1">_xludf.IFS(N66&gt;32, 1, N66&lt;26, 2, TRUE, 0)</f>
        <v>#NAME?</v>
      </c>
      <c r="P66" s="4">
        <v>32.5</v>
      </c>
      <c r="Q66" s="4" t="e">
        <f t="array" aca="1" ref="Q66" ca="1">_xludf.IFS(P66&gt;37, 1, P66&lt;31, 2, TRUE, 0)</f>
        <v>#NAME?</v>
      </c>
      <c r="R66" s="4">
        <v>243</v>
      </c>
      <c r="S66" s="4" t="e">
        <f t="array" aca="1" ref="S66" ca="1">_xludf.IFS(R66&gt;400, 1, R66&lt;138, 2, TRUE, 0)</f>
        <v>#NAME?</v>
      </c>
      <c r="T66" s="4">
        <v>17.2</v>
      </c>
      <c r="U66" s="4" t="e">
        <f t="array" aca="1" ref="U66" ca="1">_xludf.IFS(T66&gt;15, 1, T66&lt;11, 2, TRUE, 0)</f>
        <v>#NAME?</v>
      </c>
      <c r="V66" s="4">
        <v>69.099999999999994</v>
      </c>
      <c r="W66" s="4" t="e">
        <f t="array" aca="1" ref="W66" ca="1">_xludf.IFS(V66&gt;78, 1, V66&lt;45, 2, TRUE, 0)</f>
        <v>#NAME?</v>
      </c>
      <c r="X66" s="4">
        <v>22.1</v>
      </c>
      <c r="Y66" s="4" t="e">
        <f t="array" aca="1" ref="Y66" ca="1">_xludf.IFS(X66&gt;45, 1, X66&lt;23, 2, TRUE, 0)</f>
        <v>#NAME?</v>
      </c>
      <c r="Z66" s="4">
        <v>5.4</v>
      </c>
      <c r="AA66" s="4" t="e">
        <f t="array" aca="1" ref="AA66" ca="1">_xludf.IFS(Z66&gt;10, 1, Z66&lt;2, 2, TRUE, 0)</f>
        <v>#NAME?</v>
      </c>
      <c r="AB66" s="4">
        <v>3</v>
      </c>
      <c r="AC66" s="4" t="e">
        <f t="array" aca="1" ref="AC66" ca="1">_xludf.IFS(AB66&gt;6, 1, AB66&lt;0, 2, TRUE, 0)</f>
        <v>#NAME?</v>
      </c>
      <c r="AD66" s="4">
        <v>0.4</v>
      </c>
      <c r="AE66" s="4" t="e">
        <f t="array" aca="1" ref="AE66" ca="1">_xludf.IFS(AD66&gt;2, 1, AD66&lt;0, 2, TRUE, 0)</f>
        <v>#NAME?</v>
      </c>
      <c r="AF66" s="4">
        <v>99</v>
      </c>
      <c r="AG66" s="4" t="e">
        <f t="array" aca="1" ref="AG66" ca="1">_xludf.IFS(AF66&gt;100, 1, AF66&lt;70, 2, TRUE, 0)</f>
        <v>#NAME?</v>
      </c>
      <c r="AH66" s="4">
        <v>89.4</v>
      </c>
      <c r="AI66" s="4" t="e">
        <f t="array" aca="1" ref="AI66" ca="1">_xludf.IFS(AH66&gt;20, 1, AH66&lt;8, 2, TRUE, 0)</f>
        <v>#NAME?</v>
      </c>
      <c r="AJ66" s="4">
        <v>10.3</v>
      </c>
      <c r="AK66" s="4" t="e">
        <f t="array" aca="1" ref="AK66" ca="1">_xludf.IFS(AJ66&gt;1.3, 1, AJ66&lt;0.7, 2, TRUE, 0)</f>
        <v>#NAME?</v>
      </c>
      <c r="AL66" s="4">
        <v>7</v>
      </c>
      <c r="AM66" s="4" t="e">
        <f t="array" aca="1" ref="AM66" ca="1">_xludf.IFS(AL66&gt;39, 1, AL66&lt;13, 2, TRUE, 0)</f>
        <v>#NAME?</v>
      </c>
      <c r="AN66" s="4">
        <v>8</v>
      </c>
      <c r="AO66" s="4" t="e">
        <f t="array" aca="1" ref="AO66" ca="1">_xludf.IFS(AN66&gt;52, 1, AN66&lt;7, 2, TRUE, 0)</f>
        <v>#NAME?</v>
      </c>
      <c r="AP66" s="4">
        <v>6.2</v>
      </c>
      <c r="AQ66" s="4" t="e">
        <f t="array" aca="1" ref="AQ66" ca="1">_xludf.IFS(AP66&gt;7.6, 1, AP66&lt;4.4, 2, TRUE, 0)</f>
        <v>#NAME?</v>
      </c>
      <c r="AR66" s="4">
        <v>146</v>
      </c>
      <c r="AS66" s="4" t="e">
        <f t="array" aca="1" ref="AS66" ca="1">_xludf.IFS(AR66&gt;200, 1, AR66&lt;0, 2, TRUE, 0)</f>
        <v>#NAME?</v>
      </c>
      <c r="AT66" s="4">
        <v>263</v>
      </c>
      <c r="AU66" s="4" t="e">
        <f t="array" aca="1" ref="AU66" ca="1">_xludf.IFS(AT66&gt;150, 1, AT66&lt;0, 2, TRUE, 0)</f>
        <v>#NAME?</v>
      </c>
      <c r="AV66" s="4">
        <v>7.8</v>
      </c>
      <c r="AW66" s="4" t="e">
        <f t="array" aca="1" ref="AW66" ca="1">_xludf.IFS(AV66&gt;10.2, 1, AV66&lt;8.8, 2, TRUE, 0)</f>
        <v>#NAME?</v>
      </c>
      <c r="AX66" s="4">
        <v>5.4</v>
      </c>
      <c r="AY66" s="4" t="e">
        <f t="array" aca="1" ref="AY66" ca="1">_xludf.IFS(AX66&gt;5.1, 1, AX66&lt;2.4, 2, TRUE, 0)</f>
        <v>#NAME?</v>
      </c>
      <c r="AZ66" s="4">
        <v>143</v>
      </c>
      <c r="BA66" s="4" t="e">
        <f t="array" aca="1" ref="BA66" ca="1">_xludf.IFS(AZ66&gt;146, 1, AZ66&lt;136, 2, TRUE, 0)</f>
        <v>#NAME?</v>
      </c>
      <c r="BB66" s="4">
        <v>5.5</v>
      </c>
      <c r="BC66" s="4" t="e">
        <f t="array" aca="1" ref="BC66" ca="1">_xludf.IFS(BB66&gt;5.1, 1, BB66&lt;3.5, 2, TRUE, 0)</f>
        <v>#NAME?</v>
      </c>
      <c r="BD66" s="4">
        <v>6</v>
      </c>
      <c r="BE66" s="4" t="e">
        <f t="array" aca="1" ref="BE66" ca="1">_xludf.IFS(BD66&gt;8.7, 1, BD66&lt;6.6, 2, TRUE, 0)</f>
        <v>#NAME?</v>
      </c>
      <c r="BF66" s="4">
        <v>4</v>
      </c>
      <c r="BG66" s="4" t="e">
        <f t="array" aca="1" ref="BG66" ca="1">_xludf.IFS(BF66&gt;5.2, 1, BF66&lt;3.5, 2, TRUE, 0)</f>
        <v>#NAME?</v>
      </c>
      <c r="BH66" s="4">
        <v>2</v>
      </c>
      <c r="BI66" s="4" t="e">
        <f t="array" aca="1" ref="BI66" ca="1">_xludf.IFS(BH66&gt;3.5, 1, BH66&lt;1.5, 2, TRUE, 0)</f>
        <v>#NAME?</v>
      </c>
      <c r="BJ66" s="4">
        <v>55</v>
      </c>
      <c r="BK66" s="4" t="e">
        <f t="array" aca="1" ref="BK66" ca="1">_xludf.IFS(BJ66&gt;129, 1, BJ66&lt;40, 2, TRUE, 0)</f>
        <v>#NAME?</v>
      </c>
      <c r="BL66" s="4">
        <v>52</v>
      </c>
      <c r="BM66" s="4" t="e">
        <f t="array" aca="1" ref="BM66" ca="1">_xludf.IFS(BL66&gt;158, 1, BL66&lt;37, 2, TRUE, 0)</f>
        <v>#NAME?</v>
      </c>
      <c r="BN66" s="4">
        <v>188</v>
      </c>
      <c r="BO66" s="4" t="e">
        <f t="array" aca="1" ref="BO66" ca="1">_xludf.IFS(BN66&gt;392, 1, BN66&lt;135, 2, TRUE, 0)</f>
        <v>#NAME?</v>
      </c>
      <c r="BP66" s="4">
        <v>240</v>
      </c>
      <c r="BQ66" s="4" t="e">
        <f t="array" aca="1" ref="BQ66" ca="1">_xludf.IFS(BP66&gt;400, 1, BP66&lt;250, 2, TRUE, 0)</f>
        <v>#NAME?</v>
      </c>
      <c r="BR66" s="4">
        <v>494</v>
      </c>
      <c r="BS66" s="4" t="e">
        <f t="array" aca="1" ref="BS66" ca="1">_xludf.IFS(BR66&gt;400, 1, BR66&lt;30, 2, TRUE, 0)</f>
        <v>#NAME?</v>
      </c>
      <c r="BT66" s="4">
        <v>0.35</v>
      </c>
      <c r="BV66" s="4" t="s">
        <v>90</v>
      </c>
      <c r="BW66" s="4" t="s">
        <v>17</v>
      </c>
      <c r="BX66" s="4" t="s">
        <v>17</v>
      </c>
    </row>
    <row r="67" spans="1:76" ht="15.75" customHeight="1">
      <c r="A67" s="4">
        <v>345858</v>
      </c>
      <c r="B67" s="4" t="s">
        <v>11</v>
      </c>
      <c r="C67" s="4">
        <v>69</v>
      </c>
      <c r="D67" s="4">
        <v>6.42</v>
      </c>
      <c r="E67" s="4" t="e">
        <f t="array" aca="1" ref="E67" ca="1">_xludf.IFS(D67&gt;10, 1, D67&lt;4, 2, TRUE, 0)</f>
        <v>#NAME?</v>
      </c>
      <c r="F67" s="4">
        <v>3.56</v>
      </c>
      <c r="G67" s="4" t="e">
        <f t="array" aca="1" ref="G67" ca="1">_xludf.IFS(F67&gt;6.2, 1, F67&lt;3.7, 2, TRUE, 0)</f>
        <v>#NAME?</v>
      </c>
      <c r="H67" s="4">
        <v>10.9</v>
      </c>
      <c r="I67" s="4" t="e">
        <f t="array" aca="1" ref="I67" ca="1">_xludf.IFS(H67&gt;18, 1, H67&lt;13, 2, TRUE, 0)</f>
        <v>#NAME?</v>
      </c>
      <c r="J67" s="4">
        <v>31.7</v>
      </c>
      <c r="K67" s="4" t="e">
        <f t="array" aca="1" ref="K67" ca="1">_xludf.IFS(J67&gt;55, 1, J67&lt;34, 2, TRUE, 0)</f>
        <v>#NAME?</v>
      </c>
      <c r="L67" s="4">
        <v>89</v>
      </c>
      <c r="M67" s="4" t="e">
        <f t="array" aca="1" ref="M67" ca="1">_xludf.IFS(L67&gt;100, 1, L67&lt;80, 2, TRUE, 0)</f>
        <v>#NAME?</v>
      </c>
      <c r="N67" s="4">
        <v>30.6</v>
      </c>
      <c r="O67" s="4" t="e">
        <f t="array" aca="1" ref="O67" ca="1">_xludf.IFS(N67&gt;32, 1, N67&lt;26, 2, TRUE, 0)</f>
        <v>#NAME?</v>
      </c>
      <c r="P67" s="4">
        <v>34.4</v>
      </c>
      <c r="Q67" s="4" t="e">
        <f t="array" aca="1" ref="Q67" ca="1">_xludf.IFS(P67&gt;37, 1, P67&lt;31, 2, TRUE, 0)</f>
        <v>#NAME?</v>
      </c>
      <c r="R67" s="4">
        <v>191</v>
      </c>
      <c r="S67" s="4" t="e">
        <f t="array" aca="1" ref="S67" ca="1">_xludf.IFS(R67&gt;400, 1, R67&lt;138, 2, TRUE, 0)</f>
        <v>#NAME?</v>
      </c>
      <c r="T67" s="4">
        <v>13.7</v>
      </c>
      <c r="U67" s="4" t="e">
        <f t="array" aca="1" ref="U67" ca="1">_xludf.IFS(T67&gt;15, 1, T67&lt;11, 2, TRUE, 0)</f>
        <v>#NAME?</v>
      </c>
      <c r="V67" s="4">
        <v>65.7</v>
      </c>
      <c r="W67" s="4" t="e">
        <f t="array" aca="1" ref="W67" ca="1">_xludf.IFS(V67&gt;78, 1, V67&lt;45, 2, TRUE, 0)</f>
        <v>#NAME?</v>
      </c>
      <c r="X67" s="4">
        <v>19</v>
      </c>
      <c r="Y67" s="4" t="e">
        <f t="array" aca="1" ref="Y67" ca="1">_xludf.IFS(X67&gt;45, 1, X67&lt;23, 2, TRUE, 0)</f>
        <v>#NAME?</v>
      </c>
      <c r="Z67" s="4">
        <v>7.5</v>
      </c>
      <c r="AA67" s="4" t="e">
        <f t="array" aca="1" ref="AA67" ca="1">_xludf.IFS(Z67&gt;10, 1, Z67&lt;2, 2, TRUE, 0)</f>
        <v>#NAME?</v>
      </c>
      <c r="AB67" s="4">
        <v>7</v>
      </c>
      <c r="AC67" s="4" t="e">
        <f t="array" aca="1" ref="AC67" ca="1">_xludf.IFS(AB67&gt;6, 1, AB67&lt;0, 2, TRUE, 0)</f>
        <v>#NAME?</v>
      </c>
      <c r="AD67" s="4">
        <v>0.8</v>
      </c>
      <c r="AE67" s="4" t="e">
        <f t="array" aca="1" ref="AE67" ca="1">_xludf.IFS(AD67&gt;2, 1, AD67&lt;0, 2, TRUE, 0)</f>
        <v>#NAME?</v>
      </c>
      <c r="AF67" s="4">
        <v>101</v>
      </c>
      <c r="AG67" s="4" t="e">
        <f t="array" aca="1" ref="AG67" ca="1">_xludf.IFS(AF67&gt;100, 1, AF67&lt;70, 2, TRUE, 0)</f>
        <v>#NAME?</v>
      </c>
      <c r="AH67" s="4">
        <v>79.7</v>
      </c>
      <c r="AI67" s="4" t="e">
        <f t="array" aca="1" ref="AI67" ca="1">_xludf.IFS(AH67&gt;20, 1, AH67&lt;8, 2, TRUE, 0)</f>
        <v>#NAME?</v>
      </c>
      <c r="AJ67" s="4">
        <v>10.5</v>
      </c>
      <c r="AK67" s="4" t="e">
        <f t="array" aca="1" ref="AK67" ca="1">_xludf.IFS(AJ67&gt;1.3, 1, AJ67&lt;0.7, 2, TRUE, 0)</f>
        <v>#NAME?</v>
      </c>
      <c r="AL67" s="4">
        <v>15</v>
      </c>
      <c r="AM67" s="4" t="e">
        <f t="array" aca="1" ref="AM67" ca="1">_xludf.IFS(AL67&gt;39, 1, AL67&lt;13, 2, TRUE, 0)</f>
        <v>#NAME?</v>
      </c>
      <c r="AN67" s="4">
        <v>12</v>
      </c>
      <c r="AO67" s="4" t="e">
        <f t="array" aca="1" ref="AO67" ca="1">_xludf.IFS(AN67&gt;52, 1, AN67&lt;7, 2, TRUE, 0)</f>
        <v>#NAME?</v>
      </c>
      <c r="AP67" s="4">
        <v>7.2</v>
      </c>
      <c r="AQ67" s="4" t="e">
        <f t="array" aca="1" ref="AQ67" ca="1">_xludf.IFS(AP67&gt;7.6, 1, AP67&lt;4.4, 2, TRUE, 0)</f>
        <v>#NAME?</v>
      </c>
      <c r="AR67" s="4">
        <v>152</v>
      </c>
      <c r="AS67" s="4" t="e">
        <f t="array" aca="1" ref="AS67" ca="1">_xludf.IFS(AR67&gt;200, 1, AR67&lt;0, 2, TRUE, 0)</f>
        <v>#NAME?</v>
      </c>
      <c r="AT67" s="4">
        <v>86</v>
      </c>
      <c r="AU67" s="4" t="e">
        <f t="array" aca="1" ref="AU67" ca="1">_xludf.IFS(AT67&gt;150, 1, AT67&lt;0, 2, TRUE, 0)</f>
        <v>#NAME?</v>
      </c>
      <c r="AV67" s="4">
        <v>8.8000000000000007</v>
      </c>
      <c r="AW67" s="4" t="e">
        <f t="array" aca="1" ref="AW67" ca="1">_xludf.IFS(AV67&gt;10.2, 1, AV67&lt;8.8, 2, TRUE, 0)</f>
        <v>#NAME?</v>
      </c>
      <c r="AX67" s="4">
        <v>5</v>
      </c>
      <c r="AY67" s="4" t="e">
        <f t="array" aca="1" ref="AY67" ca="1">_xludf.IFS(AX67&gt;5.1, 1, AX67&lt;2.4, 2, TRUE, 0)</f>
        <v>#NAME?</v>
      </c>
      <c r="AZ67" s="4">
        <v>141</v>
      </c>
      <c r="BA67" s="4" t="e">
        <f t="array" aca="1" ref="BA67" ca="1">_xludf.IFS(AZ67&gt;146, 1, AZ67&lt;136, 2, TRUE, 0)</f>
        <v>#NAME?</v>
      </c>
      <c r="BB67" s="4">
        <v>4.3</v>
      </c>
      <c r="BC67" s="4" t="e">
        <f t="array" aca="1" ref="BC67" ca="1">_xludf.IFS(BB67&gt;5.1, 1, BB67&lt;3.5, 2, TRUE, 0)</f>
        <v>#NAME?</v>
      </c>
      <c r="BD67" s="4">
        <v>6</v>
      </c>
      <c r="BE67" s="4" t="e">
        <f t="array" aca="1" ref="BE67" ca="1">_xludf.IFS(BD67&gt;8.7, 1, BD67&lt;6.6, 2, TRUE, 0)</f>
        <v>#NAME?</v>
      </c>
      <c r="BF67" s="4">
        <v>4.0999999999999996</v>
      </c>
      <c r="BG67" s="4" t="e">
        <f t="array" aca="1" ref="BG67" ca="1">_xludf.IFS(BF67&gt;5.2, 1, BF67&lt;3.5, 2, TRUE, 0)</f>
        <v>#NAME?</v>
      </c>
      <c r="BH67" s="4">
        <v>1.9</v>
      </c>
      <c r="BI67" s="4" t="e">
        <f t="array" aca="1" ref="BI67" ca="1">_xludf.IFS(BH67&gt;3.5, 1, BH67&lt;1.5, 2, TRUE, 0)</f>
        <v>#NAME?</v>
      </c>
      <c r="BJ67" s="4">
        <v>51</v>
      </c>
      <c r="BK67" s="4" t="e">
        <f t="array" aca="1" ref="BK67" ca="1">_xludf.IFS(BJ67&gt;129, 1, BJ67&lt;40, 2, TRUE, 0)</f>
        <v>#NAME?</v>
      </c>
      <c r="BL67" s="4">
        <v>95</v>
      </c>
      <c r="BM67" s="4" t="e">
        <f t="array" aca="1" ref="BM67" ca="1">_xludf.IFS(BL67&gt;158, 1, BL67&lt;37, 2, TRUE, 0)</f>
        <v>#NAME?</v>
      </c>
      <c r="BN67" s="4">
        <v>120</v>
      </c>
      <c r="BO67" s="4" t="e">
        <f t="array" aca="1" ref="BO67" ca="1">_xludf.IFS(BN67&gt;392, 1, BN67&lt;135, 2, TRUE, 0)</f>
        <v>#NAME?</v>
      </c>
      <c r="BP67" s="4">
        <v>215</v>
      </c>
      <c r="BQ67" s="4" t="e">
        <f t="array" aca="1" ref="BQ67" ca="1">_xludf.IFS(BP67&gt;400, 1, BP67&lt;250, 2, TRUE, 0)</f>
        <v>#NAME?</v>
      </c>
      <c r="BR67" s="4">
        <v>495</v>
      </c>
      <c r="BS67" s="4" t="e">
        <f t="array" aca="1" ref="BS67" ca="1">_xludf.IFS(BR67&gt;400, 1, BR67&lt;30, 2, TRUE, 0)</f>
        <v>#NAME?</v>
      </c>
      <c r="BT67" s="4">
        <v>0.3</v>
      </c>
      <c r="BV67" s="4" t="s">
        <v>90</v>
      </c>
      <c r="BW67" s="4" t="s">
        <v>17</v>
      </c>
      <c r="BX67" s="4" t="s">
        <v>17</v>
      </c>
    </row>
    <row r="68" spans="1:76" ht="15.75" customHeight="1">
      <c r="A68" s="4">
        <v>348953</v>
      </c>
      <c r="B68" s="4" t="s">
        <v>11</v>
      </c>
      <c r="C68" s="4">
        <v>45</v>
      </c>
      <c r="D68" s="4">
        <v>6</v>
      </c>
      <c r="E68" s="4" t="e">
        <f t="array" aca="1" ref="E68" ca="1">_xludf.IFS(D68&gt;10, 1, D68&lt;4, 2, TRUE, 0)</f>
        <v>#NAME?</v>
      </c>
      <c r="F68" s="4">
        <v>2.7</v>
      </c>
      <c r="G68" s="4" t="e">
        <f t="array" aca="1" ref="G68" ca="1">_xludf.IFS(F68&gt;6.2, 1, F68&lt;3.7, 2, TRUE, 0)</f>
        <v>#NAME?</v>
      </c>
      <c r="H68" s="4">
        <v>8.1</v>
      </c>
      <c r="I68" s="4" t="e">
        <f t="array" aca="1" ref="I68" ca="1">_xludf.IFS(H68&gt;18, 1, H68&lt;13, 2, TRUE, 0)</f>
        <v>#NAME?</v>
      </c>
      <c r="J68" s="4">
        <v>23.4</v>
      </c>
      <c r="K68" s="4" t="e">
        <f t="array" aca="1" ref="K68" ca="1">_xludf.IFS(J68&gt;55, 1, J68&lt;34, 2, TRUE, 0)</f>
        <v>#NAME?</v>
      </c>
      <c r="L68" s="4">
        <v>86.7</v>
      </c>
      <c r="M68" s="4" t="e">
        <f t="array" aca="1" ref="M68" ca="1">_xludf.IFS(L68&gt;100, 1, L68&lt;80, 2, TRUE, 0)</f>
        <v>#NAME?</v>
      </c>
      <c r="N68" s="4">
        <v>30</v>
      </c>
      <c r="O68" s="4" t="e">
        <f t="array" aca="1" ref="O68" ca="1">_xludf.IFS(N68&gt;32, 1, N68&lt;26, 2, TRUE, 0)</f>
        <v>#NAME?</v>
      </c>
      <c r="P68" s="4">
        <v>34.6</v>
      </c>
      <c r="Q68" s="4" t="e">
        <f t="array" aca="1" ref="Q68" ca="1">_xludf.IFS(P68&gt;37, 1, P68&lt;31, 2, TRUE, 0)</f>
        <v>#NAME?</v>
      </c>
      <c r="R68" s="4">
        <v>121</v>
      </c>
      <c r="S68" s="4" t="e">
        <f t="array" aca="1" ref="S68" ca="1">_xludf.IFS(R68&gt;400, 1, R68&lt;138, 2, TRUE, 0)</f>
        <v>#NAME?</v>
      </c>
      <c r="T68" s="4">
        <v>14.6</v>
      </c>
      <c r="U68" s="4" t="e">
        <f t="array" aca="1" ref="U68" ca="1">_xludf.IFS(T68&gt;15, 1, T68&lt;11, 2, TRUE, 0)</f>
        <v>#NAME?</v>
      </c>
      <c r="V68" s="4">
        <v>70.599999999999994</v>
      </c>
      <c r="W68" s="4" t="e">
        <f t="array" aca="1" ref="W68" ca="1">_xludf.IFS(V68&gt;78, 1, V68&lt;45, 2, TRUE, 0)</f>
        <v>#NAME?</v>
      </c>
      <c r="X68" s="4">
        <v>17.2</v>
      </c>
      <c r="Y68" s="4" t="e">
        <f t="array" aca="1" ref="Y68" ca="1">_xludf.IFS(X68&gt;45, 1, X68&lt;23, 2, TRUE, 0)</f>
        <v>#NAME?</v>
      </c>
      <c r="Z68" s="4">
        <v>6.5</v>
      </c>
      <c r="AA68" s="4" t="e">
        <f t="array" aca="1" ref="AA68" ca="1">_xludf.IFS(Z68&gt;10, 1, Z68&lt;2, 2, TRUE, 0)</f>
        <v>#NAME?</v>
      </c>
      <c r="AB68" s="4">
        <v>5</v>
      </c>
      <c r="AC68" s="4" t="e">
        <f t="array" aca="1" ref="AC68" ca="1">_xludf.IFS(AB68&gt;6, 1, AB68&lt;0, 2, TRUE, 0)</f>
        <v>#NAME?</v>
      </c>
      <c r="AD68" s="4">
        <v>0.7</v>
      </c>
      <c r="AE68" s="4" t="e">
        <f t="array" aca="1" ref="AE68" ca="1">_xludf.IFS(AD68&gt;2, 1, AD68&lt;0, 2, TRUE, 0)</f>
        <v>#NAME?</v>
      </c>
      <c r="AF68" s="4">
        <v>202</v>
      </c>
      <c r="AG68" s="4" t="e">
        <f t="array" aca="1" ref="AG68" ca="1">_xludf.IFS(AF68&gt;100, 1, AF68&lt;70, 2, TRUE, 0)</f>
        <v>#NAME?</v>
      </c>
      <c r="AH68" s="4">
        <v>74.099999999999994</v>
      </c>
      <c r="AI68" s="4" t="e">
        <f t="array" aca="1" ref="AI68" ca="1">_xludf.IFS(AH68&gt;20, 1, AH68&lt;8, 2, TRUE, 0)</f>
        <v>#NAME?</v>
      </c>
      <c r="AJ68" s="4">
        <v>7.2</v>
      </c>
      <c r="AK68" s="4" t="e">
        <f t="array" aca="1" ref="AK68" ca="1">_xludf.IFS(AJ68&gt;1.3, 1, AJ68&lt;0.7, 2, TRUE, 0)</f>
        <v>#NAME?</v>
      </c>
      <c r="AL68" s="4">
        <v>14</v>
      </c>
      <c r="AM68" s="4" t="e">
        <f t="array" aca="1" ref="AM68" ca="1">_xludf.IFS(AL68&gt;39, 1, AL68&lt;13, 2, TRUE, 0)</f>
        <v>#NAME?</v>
      </c>
      <c r="AN68" s="4">
        <v>7</v>
      </c>
      <c r="AO68" s="4" t="e">
        <f t="array" aca="1" ref="AO68" ca="1">_xludf.IFS(AN68&gt;52, 1, AN68&lt;7, 2, TRUE, 0)</f>
        <v>#NAME?</v>
      </c>
      <c r="AP68" s="4">
        <v>6.4</v>
      </c>
      <c r="AQ68" s="4" t="e">
        <f t="array" aca="1" ref="AQ68" ca="1">_xludf.IFS(AP68&gt;7.6, 1, AP68&lt;4.4, 2, TRUE, 0)</f>
        <v>#NAME?</v>
      </c>
      <c r="AR68" s="4">
        <v>140</v>
      </c>
      <c r="AS68" s="4" t="e">
        <f t="array" aca="1" ref="AS68" ca="1">_xludf.IFS(AR68&gt;200, 1, AR68&lt;0, 2, TRUE, 0)</f>
        <v>#NAME?</v>
      </c>
      <c r="AT68" s="4">
        <v>109</v>
      </c>
      <c r="AU68" s="4" t="e">
        <f t="array" aca="1" ref="AU68" ca="1">_xludf.IFS(AT68&gt;150, 1, AT68&lt;0, 2, TRUE, 0)</f>
        <v>#NAME?</v>
      </c>
      <c r="AV68" s="4">
        <v>8.3000000000000007</v>
      </c>
      <c r="AW68" s="4" t="e">
        <f t="array" aca="1" ref="AW68" ca="1">_xludf.IFS(AV68&gt;10.2, 1, AV68&lt;8.8, 2, TRUE, 0)</f>
        <v>#NAME?</v>
      </c>
      <c r="AX68" s="4">
        <v>5.0999999999999996</v>
      </c>
      <c r="AY68" s="4" t="e">
        <f t="array" aca="1" ref="AY68" ca="1">_xludf.IFS(AX68&gt;5.1, 1, AX68&lt;2.4, 2, TRUE, 0)</f>
        <v>#NAME?</v>
      </c>
      <c r="AZ68" s="4">
        <v>138</v>
      </c>
      <c r="BA68" s="4" t="e">
        <f t="array" aca="1" ref="BA68" ca="1">_xludf.IFS(AZ68&gt;146, 1, AZ68&lt;136, 2, TRUE, 0)</f>
        <v>#NAME?</v>
      </c>
      <c r="BB68" s="4">
        <v>4.2</v>
      </c>
      <c r="BC68" s="4" t="e">
        <f t="array" aca="1" ref="BC68" ca="1">_xludf.IFS(BB68&gt;5.1, 1, BB68&lt;3.5, 2, TRUE, 0)</f>
        <v>#NAME?</v>
      </c>
      <c r="BD68" s="4">
        <v>5.8</v>
      </c>
      <c r="BE68" s="4" t="e">
        <f t="array" aca="1" ref="BE68" ca="1">_xludf.IFS(BD68&gt;8.7, 1, BD68&lt;6.6, 2, TRUE, 0)</f>
        <v>#NAME?</v>
      </c>
      <c r="BF68" s="4">
        <v>3.1</v>
      </c>
      <c r="BG68" s="4" t="e">
        <f t="array" aca="1" ref="BG68" ca="1">_xludf.IFS(BF68&gt;5.2, 1, BF68&lt;3.5, 2, TRUE, 0)</f>
        <v>#NAME?</v>
      </c>
      <c r="BH68" s="4">
        <v>2.7</v>
      </c>
      <c r="BI68" s="4" t="e">
        <f t="array" aca="1" ref="BI68" ca="1">_xludf.IFS(BH68&gt;3.5, 1, BH68&lt;1.5, 2, TRUE, 0)</f>
        <v>#NAME?</v>
      </c>
      <c r="BJ68" s="4">
        <v>59</v>
      </c>
      <c r="BK68" s="4" t="e">
        <f t="array" aca="1" ref="BK68" ca="1">_xludf.IFS(BJ68&gt;129, 1, BJ68&lt;40, 2, TRUE, 0)</f>
        <v>#NAME?</v>
      </c>
      <c r="BL68" s="4">
        <v>72</v>
      </c>
      <c r="BM68" s="4" t="e">
        <f t="array" aca="1" ref="BM68" ca="1">_xludf.IFS(BL68&gt;158, 1, BL68&lt;37, 2, TRUE, 0)</f>
        <v>#NAME?</v>
      </c>
      <c r="BN68" s="4">
        <v>110</v>
      </c>
      <c r="BO68" s="4" t="e">
        <f t="array" aca="1" ref="BO68" ca="1">_xludf.IFS(BN68&gt;392, 1, BN68&lt;135, 2, TRUE, 0)</f>
        <v>#NAME?</v>
      </c>
      <c r="BP68" s="4">
        <v>182</v>
      </c>
      <c r="BQ68" s="4" t="e">
        <f t="array" aca="1" ref="BQ68" ca="1">_xludf.IFS(BP68&gt;400, 1, BP68&lt;250, 2, TRUE, 0)</f>
        <v>#NAME?</v>
      </c>
      <c r="BR68" s="4">
        <v>517</v>
      </c>
      <c r="BS68" s="4" t="e">
        <f t="array" aca="1" ref="BS68" ca="1">_xludf.IFS(BR68&gt;400, 1, BR68&lt;30, 2, TRUE, 0)</f>
        <v>#NAME?</v>
      </c>
      <c r="BT68" s="4">
        <v>3.6</v>
      </c>
      <c r="BV68" s="4" t="s">
        <v>90</v>
      </c>
      <c r="BW68" s="4">
        <v>5.5</v>
      </c>
      <c r="BX68" s="4" t="s">
        <v>17</v>
      </c>
    </row>
    <row r="69" spans="1:76" ht="15.75" customHeight="1">
      <c r="A69" s="4">
        <v>350633</v>
      </c>
      <c r="B69" s="4" t="s">
        <v>21</v>
      </c>
      <c r="C69" s="4">
        <v>52</v>
      </c>
      <c r="D69" s="4">
        <v>6.68</v>
      </c>
      <c r="E69" s="4" t="e">
        <f t="array" aca="1" ref="E69" ca="1">_xludf.IFS(D69&gt;10, 1, D69&lt;4, 2, TRUE, 0)</f>
        <v>#NAME?</v>
      </c>
      <c r="F69" s="4">
        <v>3.91</v>
      </c>
      <c r="G69" s="4" t="e">
        <f t="array" aca="1" ref="G69" ca="1">_xludf.IFS(F69&gt;6.2, 1, F69&lt;3.7, 2, TRUE, 0)</f>
        <v>#NAME?</v>
      </c>
      <c r="H69" s="4">
        <v>11.6</v>
      </c>
      <c r="I69" s="4" t="e">
        <f t="array" aca="1" ref="I69" ca="1">_xludf.IFS(H69&gt;18, 1, H69&lt;13, 2, TRUE, 0)</f>
        <v>#NAME?</v>
      </c>
      <c r="J69" s="4">
        <v>34.700000000000003</v>
      </c>
      <c r="K69" s="4" t="e">
        <f t="array" aca="1" ref="K69" ca="1">_xludf.IFS(J69&gt;55, 1, J69&lt;34, 2, TRUE, 0)</f>
        <v>#NAME?</v>
      </c>
      <c r="L69" s="4">
        <v>88.7</v>
      </c>
      <c r="M69" s="4" t="e">
        <f t="array" aca="1" ref="M69" ca="1">_xludf.IFS(L69&gt;100, 1, L69&lt;80, 2, TRUE, 0)</f>
        <v>#NAME?</v>
      </c>
      <c r="N69" s="4">
        <v>29.7</v>
      </c>
      <c r="O69" s="4" t="e">
        <f t="array" aca="1" ref="O69" ca="1">_xludf.IFS(N69&gt;32, 1, N69&lt;26, 2, TRUE, 0)</f>
        <v>#NAME?</v>
      </c>
      <c r="P69" s="4">
        <v>33.4</v>
      </c>
      <c r="Q69" s="4" t="e">
        <f t="array" aca="1" ref="Q69" ca="1">_xludf.IFS(P69&gt;37, 1, P69&lt;31, 2, TRUE, 0)</f>
        <v>#NAME?</v>
      </c>
      <c r="R69" s="4">
        <v>223</v>
      </c>
      <c r="S69" s="4" t="e">
        <f t="array" aca="1" ref="S69" ca="1">_xludf.IFS(R69&gt;400, 1, R69&lt;138, 2, TRUE, 0)</f>
        <v>#NAME?</v>
      </c>
      <c r="T69" s="4">
        <v>13.5</v>
      </c>
      <c r="U69" s="4" t="e">
        <f t="array" aca="1" ref="U69" ca="1">_xludf.IFS(T69&gt;15, 1, T69&lt;11, 2, TRUE, 0)</f>
        <v>#NAME?</v>
      </c>
      <c r="V69" s="4">
        <v>74.900000000000006</v>
      </c>
      <c r="W69" s="4" t="e">
        <f t="array" aca="1" ref="W69" ca="1">_xludf.IFS(V69&gt;78, 1, V69&lt;45, 2, TRUE, 0)</f>
        <v>#NAME?</v>
      </c>
      <c r="X69" s="4">
        <v>15.7</v>
      </c>
      <c r="Y69" s="4" t="e">
        <f t="array" aca="1" ref="Y69" ca="1">_xludf.IFS(X69&gt;45, 1, X69&lt;23, 2, TRUE, 0)</f>
        <v>#NAME?</v>
      </c>
      <c r="Z69" s="4">
        <v>4.9000000000000004</v>
      </c>
      <c r="AA69" s="4" t="e">
        <f t="array" aca="1" ref="AA69" ca="1">_xludf.IFS(Z69&gt;10, 1, Z69&lt;2, 2, TRUE, 0)</f>
        <v>#NAME?</v>
      </c>
      <c r="AB69" s="4">
        <v>3.6</v>
      </c>
      <c r="AC69" s="4" t="e">
        <f t="array" aca="1" ref="AC69" ca="1">_xludf.IFS(AB69&gt;6, 1, AB69&lt;0, 2, TRUE, 0)</f>
        <v>#NAME?</v>
      </c>
      <c r="AD69" s="4">
        <v>0.9</v>
      </c>
      <c r="AE69" s="4" t="e">
        <f t="array" aca="1" ref="AE69" ca="1">_xludf.IFS(AD69&gt;2, 1, AD69&lt;0, 2, TRUE, 0)</f>
        <v>#NAME?</v>
      </c>
      <c r="AF69" s="4">
        <v>153</v>
      </c>
      <c r="AG69" s="4" t="e">
        <f t="array" aca="1" ref="AG69" ca="1">_xludf.IFS(AF69&gt;100, 1, AF69&lt;70, 2, TRUE, 0)</f>
        <v>#NAME?</v>
      </c>
      <c r="AH69" s="4">
        <v>80</v>
      </c>
      <c r="AI69" s="4" t="e">
        <f t="array" aca="1" ref="AI69" ca="1">_xludf.IFS(AH69&gt;20, 1, AH69&lt;8, 2, TRUE, 0)</f>
        <v>#NAME?</v>
      </c>
      <c r="AJ69" s="4">
        <v>9.9</v>
      </c>
      <c r="AK69" s="4" t="e">
        <f t="array" aca="1" ref="AK69" ca="1">_xludf.IFS(AJ69&gt;1.3, 1, AJ69&lt;0.7, 2, TRUE, 0)</f>
        <v>#NAME?</v>
      </c>
      <c r="AL69" s="4">
        <v>11</v>
      </c>
      <c r="AM69" s="4" t="e">
        <f t="array" aca="1" ref="AM69" ca="1">_xludf.IFS(AL69&gt;39, 1, AL69&lt;13, 2, TRUE, 0)</f>
        <v>#NAME?</v>
      </c>
      <c r="AN69" s="4">
        <v>11</v>
      </c>
      <c r="AO69" s="4" t="e">
        <f t="array" aca="1" ref="AO69" ca="1">_xludf.IFS(AN69&gt;52, 1, AN69&lt;7, 2, TRUE, 0)</f>
        <v>#NAME?</v>
      </c>
      <c r="AP69" s="4">
        <v>6.8</v>
      </c>
      <c r="AQ69" s="4" t="e">
        <f t="array" aca="1" ref="AQ69" ca="1">_xludf.IFS(AP69&gt;7.6, 1, AP69&lt;4.4, 2, TRUE, 0)</f>
        <v>#NAME?</v>
      </c>
      <c r="AR69" s="4">
        <v>144</v>
      </c>
      <c r="AS69" s="4" t="e">
        <f t="array" aca="1" ref="AS69" ca="1">_xludf.IFS(AR69&gt;200, 1, AR69&lt;0, 2, TRUE, 0)</f>
        <v>#NAME?</v>
      </c>
      <c r="AT69" s="4">
        <v>93</v>
      </c>
      <c r="AU69" s="4" t="e">
        <f t="array" aca="1" ref="AU69" ca="1">_xludf.IFS(AT69&gt;150, 1, AT69&lt;0, 2, TRUE, 0)</f>
        <v>#NAME?</v>
      </c>
      <c r="AV69" s="4">
        <v>10.1</v>
      </c>
      <c r="AW69" s="4" t="e">
        <f t="array" aca="1" ref="AW69" ca="1">_xludf.IFS(AV69&gt;10.2, 1, AV69&lt;8.8, 2, TRUE, 0)</f>
        <v>#NAME?</v>
      </c>
      <c r="AX69" s="4">
        <v>5.2</v>
      </c>
      <c r="AY69" s="4" t="e">
        <f t="array" aca="1" ref="AY69" ca="1">_xludf.IFS(AX69&gt;5.1, 1, AX69&lt;2.4, 2, TRUE, 0)</f>
        <v>#NAME?</v>
      </c>
      <c r="AZ69" s="4">
        <v>136</v>
      </c>
      <c r="BA69" s="4" t="e">
        <f t="array" aca="1" ref="BA69" ca="1">_xludf.IFS(AZ69&gt;146, 1, AZ69&lt;136, 2, TRUE, 0)</f>
        <v>#NAME?</v>
      </c>
      <c r="BB69" s="4">
        <v>5.4</v>
      </c>
      <c r="BC69" s="4" t="e">
        <f t="array" aca="1" ref="BC69" ca="1">_xludf.IFS(BB69&gt;5.1, 1, BB69&lt;3.5, 2, TRUE, 0)</f>
        <v>#NAME?</v>
      </c>
      <c r="BD69" s="4">
        <v>7.8</v>
      </c>
      <c r="BE69" s="4" t="e">
        <f t="array" aca="1" ref="BE69" ca="1">_xludf.IFS(BD69&gt;8.7, 1, BD69&lt;6.6, 2, TRUE, 0)</f>
        <v>#NAME?</v>
      </c>
      <c r="BF69" s="4">
        <v>4.3</v>
      </c>
      <c r="BG69" s="4" t="e">
        <f t="array" aca="1" ref="BG69" ca="1">_xludf.IFS(BF69&gt;5.2, 1, BF69&lt;3.5, 2, TRUE, 0)</f>
        <v>#NAME?</v>
      </c>
      <c r="BH69" s="4">
        <v>3.5</v>
      </c>
      <c r="BI69" s="4" t="e">
        <f t="array" aca="1" ref="BI69" ca="1">_xludf.IFS(BH69&gt;3.5, 1, BH69&lt;1.5, 2, TRUE, 0)</f>
        <v>#NAME?</v>
      </c>
      <c r="BJ69" s="4">
        <v>60</v>
      </c>
      <c r="BK69" s="4" t="e">
        <f t="array" aca="1" ref="BK69" ca="1">_xludf.IFS(BJ69&gt;129, 1, BJ69&lt;40, 2, TRUE, 0)</f>
        <v>#NAME?</v>
      </c>
      <c r="BL69" s="4">
        <v>73</v>
      </c>
      <c r="BM69" s="4" t="e">
        <f t="array" aca="1" ref="BM69" ca="1">_xludf.IFS(BL69&gt;158, 1, BL69&lt;37, 2, TRUE, 0)</f>
        <v>#NAME?</v>
      </c>
      <c r="BN69" s="4">
        <v>197</v>
      </c>
      <c r="BO69" s="4" t="e">
        <f t="array" aca="1" ref="BO69" ca="1">_xludf.IFS(BN69&gt;392, 1, BN69&lt;135, 2, TRUE, 0)</f>
        <v>#NAME?</v>
      </c>
      <c r="BP69" s="4">
        <v>270</v>
      </c>
      <c r="BQ69" s="4" t="e">
        <f t="array" aca="1" ref="BQ69" ca="1">_xludf.IFS(BP69&gt;400, 1, BP69&lt;250, 2, TRUE, 0)</f>
        <v>#NAME?</v>
      </c>
      <c r="BR69" s="4">
        <v>281</v>
      </c>
      <c r="BS69" s="4" t="e">
        <f t="array" aca="1" ref="BS69" ca="1">_xludf.IFS(BR69&gt;400, 1, BR69&lt;30, 2, TRUE, 0)</f>
        <v>#NAME?</v>
      </c>
      <c r="BT69" s="4">
        <v>0.28999999999999998</v>
      </c>
      <c r="BV69" s="4" t="s">
        <v>90</v>
      </c>
      <c r="BW69" s="4">
        <v>7</v>
      </c>
      <c r="BX69" s="4" t="s">
        <v>17</v>
      </c>
    </row>
    <row r="70" spans="1:76" ht="15.75" customHeight="1">
      <c r="A70" s="4">
        <v>351317</v>
      </c>
      <c r="B70" s="4" t="s">
        <v>11</v>
      </c>
      <c r="C70" s="4">
        <v>65</v>
      </c>
      <c r="D70" s="4">
        <v>6.96</v>
      </c>
      <c r="E70" s="4" t="e">
        <f t="array" aca="1" ref="E70" ca="1">_xludf.IFS(D70&gt;10, 1, D70&lt;4, 2, TRUE, 0)</f>
        <v>#NAME?</v>
      </c>
      <c r="F70" s="4">
        <v>4.16</v>
      </c>
      <c r="G70" s="4" t="e">
        <f t="array" aca="1" ref="G70" ca="1">_xludf.IFS(F70&gt;6.2, 1, F70&lt;3.7, 2, TRUE, 0)</f>
        <v>#NAME?</v>
      </c>
      <c r="H70" s="4">
        <v>9</v>
      </c>
      <c r="I70" s="4" t="e">
        <f t="array" aca="1" ref="I70" ca="1">_xludf.IFS(H70&gt;18, 1, H70&lt;13, 2, TRUE, 0)</f>
        <v>#NAME?</v>
      </c>
      <c r="J70" s="4">
        <v>27.8</v>
      </c>
      <c r="K70" s="4" t="e">
        <f t="array" aca="1" ref="K70" ca="1">_xludf.IFS(J70&gt;55, 1, J70&lt;34, 2, TRUE, 0)</f>
        <v>#NAME?</v>
      </c>
      <c r="L70" s="4">
        <v>66.8</v>
      </c>
      <c r="M70" s="4" t="e">
        <f t="array" aca="1" ref="M70" ca="1">_xludf.IFS(L70&gt;100, 1, L70&lt;80, 2, TRUE, 0)</f>
        <v>#NAME?</v>
      </c>
      <c r="N70" s="4">
        <v>21.6</v>
      </c>
      <c r="O70" s="4" t="e">
        <f t="array" aca="1" ref="O70" ca="1">_xludf.IFS(N70&gt;32, 1, N70&lt;26, 2, TRUE, 0)</f>
        <v>#NAME?</v>
      </c>
      <c r="P70" s="4">
        <v>32.4</v>
      </c>
      <c r="Q70" s="4" t="e">
        <f t="array" aca="1" ref="Q70" ca="1">_xludf.IFS(P70&gt;37, 1, P70&lt;31, 2, TRUE, 0)</f>
        <v>#NAME?</v>
      </c>
      <c r="R70" s="4">
        <v>206</v>
      </c>
      <c r="S70" s="4" t="e">
        <f t="array" aca="1" ref="S70" ca="1">_xludf.IFS(R70&gt;400, 1, R70&lt;138, 2, TRUE, 0)</f>
        <v>#NAME?</v>
      </c>
      <c r="T70" s="4">
        <v>16.2</v>
      </c>
      <c r="U70" s="4" t="e">
        <f t="array" aca="1" ref="U70" ca="1">_xludf.IFS(T70&gt;15, 1, T70&lt;11, 2, TRUE, 0)</f>
        <v>#NAME?</v>
      </c>
      <c r="V70" s="4">
        <v>76.400000000000006</v>
      </c>
      <c r="W70" s="4" t="e">
        <f t="array" aca="1" ref="W70" ca="1">_xludf.IFS(V70&gt;78, 1, V70&lt;45, 2, TRUE, 0)</f>
        <v>#NAME?</v>
      </c>
      <c r="X70" s="4">
        <v>13.2</v>
      </c>
      <c r="Y70" s="4" t="e">
        <f t="array" aca="1" ref="Y70" ca="1">_xludf.IFS(X70&gt;45, 1, X70&lt;23, 2, TRUE, 0)</f>
        <v>#NAME?</v>
      </c>
      <c r="Z70" s="4">
        <v>7.2</v>
      </c>
      <c r="AA70" s="4" t="e">
        <f t="array" aca="1" ref="AA70" ca="1">_xludf.IFS(Z70&gt;10, 1, Z70&lt;2, 2, TRUE, 0)</f>
        <v>#NAME?</v>
      </c>
      <c r="AB70" s="4">
        <v>2.6</v>
      </c>
      <c r="AC70" s="4" t="e">
        <f t="array" aca="1" ref="AC70" ca="1">_xludf.IFS(AB70&gt;6, 1, AB70&lt;0, 2, TRUE, 0)</f>
        <v>#NAME?</v>
      </c>
      <c r="AD70" s="4">
        <v>0.6</v>
      </c>
      <c r="AE70" s="4" t="e">
        <f t="array" aca="1" ref="AE70" ca="1">_xludf.IFS(AD70&gt;2, 1, AD70&lt;0, 2, TRUE, 0)</f>
        <v>#NAME?</v>
      </c>
      <c r="AF70" s="4">
        <v>269</v>
      </c>
      <c r="AG70" s="4" t="e">
        <f t="array" aca="1" ref="AG70" ca="1">_xludf.IFS(AF70&gt;100, 1, AF70&lt;70, 2, TRUE, 0)</f>
        <v>#NAME?</v>
      </c>
      <c r="AH70" s="4">
        <v>86.1</v>
      </c>
      <c r="AI70" s="4" t="e">
        <f t="array" aca="1" ref="AI70" ca="1">_xludf.IFS(AH70&gt;20, 1, AH70&lt;8, 2, TRUE, 0)</f>
        <v>#NAME?</v>
      </c>
      <c r="AJ70" s="4">
        <v>12.1</v>
      </c>
      <c r="AK70" s="4" t="e">
        <f t="array" aca="1" ref="AK70" ca="1">_xludf.IFS(AJ70&gt;1.3, 1, AJ70&lt;0.7, 2, TRUE, 0)</f>
        <v>#NAME?</v>
      </c>
      <c r="AL70" s="4">
        <v>19</v>
      </c>
      <c r="AM70" s="4" t="e">
        <f t="array" aca="1" ref="AM70" ca="1">_xludf.IFS(AL70&gt;39, 1, AL70&lt;13, 2, TRUE, 0)</f>
        <v>#NAME?</v>
      </c>
      <c r="AN70" s="4">
        <v>15</v>
      </c>
      <c r="AO70" s="4" t="e">
        <f t="array" aca="1" ref="AO70" ca="1">_xludf.IFS(AN70&gt;52, 1, AN70&lt;7, 2, TRUE, 0)</f>
        <v>#NAME?</v>
      </c>
      <c r="AP70" s="4">
        <v>7.1</v>
      </c>
      <c r="AQ70" s="4" t="e">
        <f t="array" aca="1" ref="AQ70" ca="1">_xludf.IFS(AP70&gt;7.6, 1, AP70&lt;4.4, 2, TRUE, 0)</f>
        <v>#NAME?</v>
      </c>
      <c r="AR70" s="4">
        <v>139</v>
      </c>
      <c r="AS70" s="4" t="e">
        <f t="array" aca="1" ref="AS70" ca="1">_xludf.IFS(AR70&gt;200, 1, AR70&lt;0, 2, TRUE, 0)</f>
        <v>#NAME?</v>
      </c>
      <c r="AT70" s="4">
        <v>206</v>
      </c>
      <c r="AU70" s="4" t="e">
        <f t="array" aca="1" ref="AU70" ca="1">_xludf.IFS(AT70&gt;150, 1, AT70&lt;0, 2, TRUE, 0)</f>
        <v>#NAME?</v>
      </c>
      <c r="AV70" s="4">
        <v>9.3000000000000007</v>
      </c>
      <c r="AW70" s="4" t="e">
        <f t="array" aca="1" ref="AW70" ca="1">_xludf.IFS(AV70&gt;10.2, 1, AV70&lt;8.8, 2, TRUE, 0)</f>
        <v>#NAME?</v>
      </c>
      <c r="AX70" s="4">
        <v>5.5</v>
      </c>
      <c r="AY70" s="4" t="e">
        <f t="array" aca="1" ref="AY70" ca="1">_xludf.IFS(AX70&gt;5.1, 1, AX70&lt;2.4, 2, TRUE, 0)</f>
        <v>#NAME?</v>
      </c>
      <c r="AZ70" s="4">
        <v>135</v>
      </c>
      <c r="BA70" s="4" t="e">
        <f t="array" aca="1" ref="BA70" ca="1">_xludf.IFS(AZ70&gt;146, 1, AZ70&lt;136, 2, TRUE, 0)</f>
        <v>#NAME?</v>
      </c>
      <c r="BB70" s="4">
        <v>4.5999999999999996</v>
      </c>
      <c r="BC70" s="4" t="e">
        <f t="array" aca="1" ref="BC70" ca="1">_xludf.IFS(BB70&gt;5.1, 1, BB70&lt;3.5, 2, TRUE, 0)</f>
        <v>#NAME?</v>
      </c>
      <c r="BD70" s="4">
        <v>6.7</v>
      </c>
      <c r="BE70" s="4" t="e">
        <f t="array" aca="1" ref="BE70" ca="1">_xludf.IFS(BD70&gt;8.7, 1, BD70&lt;6.6, 2, TRUE, 0)</f>
        <v>#NAME?</v>
      </c>
      <c r="BF70" s="4">
        <v>4.0999999999999996</v>
      </c>
      <c r="BG70" s="4" t="e">
        <f t="array" aca="1" ref="BG70" ca="1">_xludf.IFS(BF70&gt;5.2, 1, BF70&lt;3.5, 2, TRUE, 0)</f>
        <v>#NAME?</v>
      </c>
      <c r="BH70" s="4">
        <v>2.6</v>
      </c>
      <c r="BI70" s="4" t="e">
        <f t="array" aca="1" ref="BI70" ca="1">_xludf.IFS(BH70&gt;3.5, 1, BH70&lt;1.5, 2, TRUE, 0)</f>
        <v>#NAME?</v>
      </c>
      <c r="BJ70" s="4">
        <v>158</v>
      </c>
      <c r="BK70" s="4" t="e">
        <f t="array" aca="1" ref="BK70" ca="1">_xludf.IFS(BJ70&gt;129, 1, BJ70&lt;40, 2, TRUE, 0)</f>
        <v>#NAME?</v>
      </c>
      <c r="BL70" s="4">
        <v>49</v>
      </c>
      <c r="BM70" s="4" t="e">
        <f t="array" aca="1" ref="BM70" ca="1">_xludf.IFS(BL70&gt;158, 1, BL70&lt;37, 2, TRUE, 0)</f>
        <v>#NAME?</v>
      </c>
      <c r="BN70" s="4">
        <v>161</v>
      </c>
      <c r="BO70" s="4" t="e">
        <f t="array" aca="1" ref="BO70" ca="1">_xludf.IFS(BN70&gt;392, 1, BN70&lt;135, 2, TRUE, 0)</f>
        <v>#NAME?</v>
      </c>
      <c r="BP70" s="4">
        <v>210</v>
      </c>
      <c r="BQ70" s="4" t="e">
        <f t="array" aca="1" ref="BQ70" ca="1">_xludf.IFS(BP70&gt;400, 1, BP70&lt;250, 2, TRUE, 0)</f>
        <v>#NAME?</v>
      </c>
      <c r="BR70" s="4">
        <v>366</v>
      </c>
      <c r="BS70" s="4" t="e">
        <f t="array" aca="1" ref="BS70" ca="1">_xludf.IFS(BR70&gt;400, 1, BR70&lt;30, 2, TRUE, 0)</f>
        <v>#NAME?</v>
      </c>
      <c r="BT70" s="4">
        <v>0.3</v>
      </c>
      <c r="BV70" s="4" t="s">
        <v>90</v>
      </c>
      <c r="BW70" s="4">
        <v>11.5</v>
      </c>
      <c r="BX70" s="4" t="s">
        <v>17</v>
      </c>
    </row>
    <row r="71" spans="1:76" ht="15.75" customHeight="1">
      <c r="A71" s="4">
        <v>352633</v>
      </c>
      <c r="B71" s="4" t="s">
        <v>21</v>
      </c>
      <c r="C71" s="4">
        <v>50</v>
      </c>
      <c r="D71" s="4">
        <v>7.19</v>
      </c>
      <c r="E71" s="4" t="e">
        <f t="array" aca="1" ref="E71" ca="1">_xludf.IFS(D71&gt;10, 1, D71&lt;4, 2, TRUE, 0)</f>
        <v>#NAME?</v>
      </c>
      <c r="F71" s="4">
        <v>3.24</v>
      </c>
      <c r="G71" s="4" t="e">
        <f t="array" aca="1" ref="G71" ca="1">_xludf.IFS(F71&gt;6.2, 1, F71&lt;3.7, 2, TRUE, 0)</f>
        <v>#NAME?</v>
      </c>
      <c r="H71" s="4">
        <v>9.6</v>
      </c>
      <c r="I71" s="4" t="e">
        <f t="array" aca="1" ref="I71" ca="1">_xludf.IFS(H71&gt;18, 1, H71&lt;13, 2, TRUE, 0)</f>
        <v>#NAME?</v>
      </c>
      <c r="J71" s="4">
        <v>29</v>
      </c>
      <c r="K71" s="4" t="e">
        <f t="array" aca="1" ref="K71" ca="1">_xludf.IFS(J71&gt;55, 1, J71&lt;34, 2, TRUE, 0)</f>
        <v>#NAME?</v>
      </c>
      <c r="L71" s="4">
        <v>89.5</v>
      </c>
      <c r="M71" s="4" t="e">
        <f t="array" aca="1" ref="M71" ca="1">_xludf.IFS(L71&gt;100, 1, L71&lt;80, 2, TRUE, 0)</f>
        <v>#NAME?</v>
      </c>
      <c r="N71" s="4">
        <v>29.6</v>
      </c>
      <c r="O71" s="4" t="e">
        <f t="array" aca="1" ref="O71" ca="1">_xludf.IFS(N71&gt;32, 1, N71&lt;26, 2, TRUE, 0)</f>
        <v>#NAME?</v>
      </c>
      <c r="P71" s="4">
        <v>33.1</v>
      </c>
      <c r="Q71" s="4" t="e">
        <f t="array" aca="1" ref="Q71" ca="1">_xludf.IFS(P71&gt;37, 1, P71&lt;31, 2, TRUE, 0)</f>
        <v>#NAME?</v>
      </c>
      <c r="R71" s="4">
        <v>203</v>
      </c>
      <c r="S71" s="4" t="e">
        <f t="array" aca="1" ref="S71" ca="1">_xludf.IFS(R71&gt;400, 1, R71&lt;138, 2, TRUE, 0)</f>
        <v>#NAME?</v>
      </c>
      <c r="T71" s="4">
        <v>14.2</v>
      </c>
      <c r="U71" s="4" t="e">
        <f t="array" aca="1" ref="U71" ca="1">_xludf.IFS(T71&gt;15, 1, T71&lt;11, 2, TRUE, 0)</f>
        <v>#NAME?</v>
      </c>
      <c r="V71" s="4">
        <v>72.7</v>
      </c>
      <c r="W71" s="4" t="e">
        <f t="array" aca="1" ref="W71" ca="1">_xludf.IFS(V71&gt;78, 1, V71&lt;45, 2, TRUE, 0)</f>
        <v>#NAME?</v>
      </c>
      <c r="X71" s="4">
        <v>12.7</v>
      </c>
      <c r="Y71" s="4" t="e">
        <f t="array" aca="1" ref="Y71" ca="1">_xludf.IFS(X71&gt;45, 1, X71&lt;23, 2, TRUE, 0)</f>
        <v>#NAME?</v>
      </c>
      <c r="Z71" s="4">
        <v>9.1999999999999993</v>
      </c>
      <c r="AA71" s="4" t="e">
        <f t="array" aca="1" ref="AA71" ca="1">_xludf.IFS(Z71&gt;10, 1, Z71&lt;2, 2, TRUE, 0)</f>
        <v>#NAME?</v>
      </c>
      <c r="AB71" s="4">
        <v>4.7</v>
      </c>
      <c r="AC71" s="4" t="e">
        <f t="array" aca="1" ref="AC71" ca="1">_xludf.IFS(AB71&gt;6, 1, AB71&lt;0, 2, TRUE, 0)</f>
        <v>#NAME?</v>
      </c>
      <c r="AD71" s="4">
        <v>0.7</v>
      </c>
      <c r="AE71" s="4" t="e">
        <f t="array" aca="1" ref="AE71" ca="1">_xludf.IFS(AD71&gt;2, 1, AD71&lt;0, 2, TRUE, 0)</f>
        <v>#NAME?</v>
      </c>
      <c r="AF71" s="4">
        <v>312</v>
      </c>
      <c r="AG71" s="4" t="e">
        <f t="array" aca="1" ref="AG71" ca="1">_xludf.IFS(AF71&gt;100, 1, AF71&lt;70, 2, TRUE, 0)</f>
        <v>#NAME?</v>
      </c>
      <c r="AH71" s="4">
        <v>72.7</v>
      </c>
      <c r="AI71" s="4" t="e">
        <f t="array" aca="1" ref="AI71" ca="1">_xludf.IFS(AH71&gt;20, 1, AH71&lt;8, 2, TRUE, 0)</f>
        <v>#NAME?</v>
      </c>
      <c r="AJ71" s="4">
        <v>6.8</v>
      </c>
      <c r="AK71" s="4" t="e">
        <f t="array" aca="1" ref="AK71" ca="1">_xludf.IFS(AJ71&gt;1.3, 1, AJ71&lt;0.7, 2, TRUE, 0)</f>
        <v>#NAME?</v>
      </c>
      <c r="AL71" s="4">
        <v>44</v>
      </c>
      <c r="AM71" s="4" t="e">
        <f t="array" aca="1" ref="AM71" ca="1">_xludf.IFS(AL71&gt;39, 1, AL71&lt;13, 2, TRUE, 0)</f>
        <v>#NAME?</v>
      </c>
      <c r="AN71" s="4">
        <v>39</v>
      </c>
      <c r="AO71" s="4" t="e">
        <f t="array" aca="1" ref="AO71" ca="1">_xludf.IFS(AN71&gt;52, 1, AN71&lt;7, 2, TRUE, 0)</f>
        <v>#NAME?</v>
      </c>
      <c r="AP71" s="4">
        <v>6.4</v>
      </c>
      <c r="AQ71" s="4" t="e">
        <f t="array" aca="1" ref="AQ71" ca="1">_xludf.IFS(AP71&gt;7.6, 1, AP71&lt;4.4, 2, TRUE, 0)</f>
        <v>#NAME?</v>
      </c>
      <c r="AR71" s="4">
        <v>216</v>
      </c>
      <c r="AS71" s="4" t="e">
        <f t="array" aca="1" ref="AS71" ca="1">_xludf.IFS(AR71&gt;200, 1, AR71&lt;0, 2, TRUE, 0)</f>
        <v>#NAME?</v>
      </c>
      <c r="AT71" s="4">
        <v>37</v>
      </c>
      <c r="AU71" s="4" t="e">
        <f t="array" aca="1" ref="AU71" ca="1">_xludf.IFS(AT71&gt;150, 1, AT71&lt;0, 2, TRUE, 0)</f>
        <v>#NAME?</v>
      </c>
      <c r="AV71" s="4">
        <v>8.6999999999999993</v>
      </c>
      <c r="AW71" s="4" t="e">
        <f t="array" aca="1" ref="AW71" ca="1">_xludf.IFS(AV71&gt;10.2, 1, AV71&lt;8.8, 2, TRUE, 0)</f>
        <v>#NAME?</v>
      </c>
      <c r="AX71" s="4">
        <v>5.9</v>
      </c>
      <c r="AY71" s="4" t="e">
        <f t="array" aca="1" ref="AY71" ca="1">_xludf.IFS(AX71&gt;5.1, 1, AX71&lt;2.4, 2, TRUE, 0)</f>
        <v>#NAME?</v>
      </c>
      <c r="AZ71" s="4">
        <v>138</v>
      </c>
      <c r="BA71" s="4" t="e">
        <f t="array" aca="1" ref="BA71" ca="1">_xludf.IFS(AZ71&gt;146, 1, AZ71&lt;136, 2, TRUE, 0)</f>
        <v>#NAME?</v>
      </c>
      <c r="BB71" s="4">
        <v>4.0999999999999996</v>
      </c>
      <c r="BC71" s="4" t="e">
        <f t="array" aca="1" ref="BC71" ca="1">_xludf.IFS(BB71&gt;5.1, 1, BB71&lt;3.5, 2, TRUE, 0)</f>
        <v>#NAME?</v>
      </c>
      <c r="BD71" s="4">
        <v>6.5</v>
      </c>
      <c r="BE71" s="4" t="e">
        <f t="array" aca="1" ref="BE71" ca="1">_xludf.IFS(BD71&gt;8.7, 1, BD71&lt;6.6, 2, TRUE, 0)</f>
        <v>#NAME?</v>
      </c>
      <c r="BF71" s="4">
        <v>3.6</v>
      </c>
      <c r="BG71" s="4" t="e">
        <f t="array" aca="1" ref="BG71" ca="1">_xludf.IFS(BF71&gt;5.2, 1, BF71&lt;3.5, 2, TRUE, 0)</f>
        <v>#NAME?</v>
      </c>
      <c r="BH71" s="4">
        <v>2.9</v>
      </c>
      <c r="BI71" s="4" t="e">
        <f t="array" aca="1" ref="BI71" ca="1">_xludf.IFS(BH71&gt;3.5, 1, BH71&lt;1.5, 2, TRUE, 0)</f>
        <v>#NAME?</v>
      </c>
      <c r="BJ71" s="4">
        <v>790</v>
      </c>
      <c r="BK71" s="4" t="e">
        <f t="array" aca="1" ref="BK71" ca="1">_xludf.IFS(BJ71&gt;129, 1, BJ71&lt;40, 2, TRUE, 0)</f>
        <v>#NAME?</v>
      </c>
      <c r="BL71" s="4">
        <v>47</v>
      </c>
      <c r="BM71" s="4" t="e">
        <f t="array" aca="1" ref="BM71" ca="1">_xludf.IFS(BL71&gt;158, 1, BL71&lt;37, 2, TRUE, 0)</f>
        <v>#NAME?</v>
      </c>
      <c r="BN71" s="4">
        <v>201</v>
      </c>
      <c r="BO71" s="4" t="e">
        <f t="array" aca="1" ref="BO71" ca="1">_xludf.IFS(BN71&gt;392, 1, BN71&lt;135, 2, TRUE, 0)</f>
        <v>#NAME?</v>
      </c>
      <c r="BP71" s="4">
        <v>248</v>
      </c>
      <c r="BQ71" s="4" t="e">
        <f t="array" aca="1" ref="BQ71" ca="1">_xludf.IFS(BP71&gt;400, 1, BP71&lt;250, 2, TRUE, 0)</f>
        <v>#NAME?</v>
      </c>
      <c r="BR71" s="4">
        <v>360</v>
      </c>
      <c r="BS71" s="4" t="e">
        <f t="array" aca="1" ref="BS71" ca="1">_xludf.IFS(BR71&gt;400, 1, BR71&lt;30, 2, TRUE, 0)</f>
        <v>#NAME?</v>
      </c>
      <c r="BT71" s="4">
        <v>0.28999999999999998</v>
      </c>
      <c r="BV71" s="4" t="s">
        <v>90</v>
      </c>
      <c r="BW71" s="4">
        <v>7.2</v>
      </c>
      <c r="BX71" s="4" t="s">
        <v>17</v>
      </c>
    </row>
    <row r="72" spans="1:76" ht="15.75" customHeight="1">
      <c r="A72" s="4">
        <v>356450</v>
      </c>
      <c r="B72" s="4" t="s">
        <v>11</v>
      </c>
      <c r="C72" s="4">
        <v>79</v>
      </c>
      <c r="D72" s="4">
        <v>9.1300000000000008</v>
      </c>
      <c r="E72" s="4" t="e">
        <f t="array" aca="1" ref="E72" ca="1">_xludf.IFS(D72&gt;10, 1, D72&lt;4, 2, TRUE, 0)</f>
        <v>#NAME?</v>
      </c>
      <c r="F72" s="4">
        <v>3</v>
      </c>
      <c r="G72" s="4" t="e">
        <f t="array" aca="1" ref="G72" ca="1">_xludf.IFS(F72&gt;6.2, 1, F72&lt;3.7, 2, TRUE, 0)</f>
        <v>#NAME?</v>
      </c>
      <c r="H72" s="4">
        <v>9.3000000000000007</v>
      </c>
      <c r="I72" s="4" t="e">
        <f t="array" aca="1" ref="I72" ca="1">_xludf.IFS(H72&gt;18, 1, H72&lt;13, 2, TRUE, 0)</f>
        <v>#NAME?</v>
      </c>
      <c r="J72" s="4">
        <v>28</v>
      </c>
      <c r="K72" s="4" t="e">
        <f t="array" aca="1" ref="K72" ca="1">_xludf.IFS(J72&gt;55, 1, J72&lt;34, 2, TRUE, 0)</f>
        <v>#NAME?</v>
      </c>
      <c r="L72" s="4">
        <v>93.3</v>
      </c>
      <c r="M72" s="4" t="e">
        <f t="array" aca="1" ref="M72" ca="1">_xludf.IFS(L72&gt;100, 1, L72&lt;80, 2, TRUE, 0)</f>
        <v>#NAME?</v>
      </c>
      <c r="N72" s="4">
        <v>31</v>
      </c>
      <c r="O72" s="4" t="e">
        <f t="array" aca="1" ref="O72" ca="1">_xludf.IFS(N72&gt;32, 1, N72&lt;26, 2, TRUE, 0)</f>
        <v>#NAME?</v>
      </c>
      <c r="P72" s="4">
        <v>33.200000000000003</v>
      </c>
      <c r="Q72" s="4" t="e">
        <f t="array" aca="1" ref="Q72" ca="1">_xludf.IFS(P72&gt;37, 1, P72&lt;31, 2, TRUE, 0)</f>
        <v>#NAME?</v>
      </c>
      <c r="R72" s="4">
        <v>180</v>
      </c>
      <c r="S72" s="4" t="e">
        <f t="array" aca="1" ref="S72" ca="1">_xludf.IFS(R72&gt;400, 1, R72&lt;138, 2, TRUE, 0)</f>
        <v>#NAME?</v>
      </c>
      <c r="T72" s="4">
        <v>15.8</v>
      </c>
      <c r="U72" s="4" t="e">
        <f t="array" aca="1" ref="U72" ca="1">_xludf.IFS(T72&gt;15, 1, T72&lt;11, 2, TRUE, 0)</f>
        <v>#NAME?</v>
      </c>
      <c r="V72" s="4">
        <v>74</v>
      </c>
      <c r="W72" s="4" t="e">
        <f t="array" aca="1" ref="W72" ca="1">_xludf.IFS(V72&gt;78, 1, V72&lt;45, 2, TRUE, 0)</f>
        <v>#NAME?</v>
      </c>
      <c r="X72" s="4">
        <v>10.1</v>
      </c>
      <c r="Y72" s="4" t="e">
        <f t="array" aca="1" ref="Y72" ca="1">_xludf.IFS(X72&gt;45, 1, X72&lt;23, 2, TRUE, 0)</f>
        <v>#NAME?</v>
      </c>
      <c r="Z72" s="4">
        <v>8.1999999999999993</v>
      </c>
      <c r="AA72" s="4" t="e">
        <f t="array" aca="1" ref="AA72" ca="1">_xludf.IFS(Z72&gt;10, 1, Z72&lt;2, 2, TRUE, 0)</f>
        <v>#NAME?</v>
      </c>
      <c r="AB72" s="4">
        <v>6.8</v>
      </c>
      <c r="AC72" s="4" t="e">
        <f t="array" aca="1" ref="AC72" ca="1">_xludf.IFS(AB72&gt;6, 1, AB72&lt;0, 2, TRUE, 0)</f>
        <v>#NAME?</v>
      </c>
      <c r="AD72" s="4">
        <v>0.9</v>
      </c>
      <c r="AE72" s="4" t="e">
        <f t="array" aca="1" ref="AE72" ca="1">_xludf.IFS(AD72&gt;2, 1, AD72&lt;0, 2, TRUE, 0)</f>
        <v>#NAME?</v>
      </c>
      <c r="AF72" s="4">
        <v>107</v>
      </c>
      <c r="AG72" s="4" t="e">
        <f t="array" aca="1" ref="AG72" ca="1">_xludf.IFS(AF72&gt;100, 1, AF72&lt;70, 2, TRUE, 0)</f>
        <v>#NAME?</v>
      </c>
      <c r="AH72" s="4">
        <v>89.9</v>
      </c>
      <c r="AI72" s="4" t="e">
        <f t="array" aca="1" ref="AI72" ca="1">_xludf.IFS(AH72&gt;20, 1, AH72&lt;8, 2, TRUE, 0)</f>
        <v>#NAME?</v>
      </c>
      <c r="AJ72" s="4">
        <v>8.1999999999999993</v>
      </c>
      <c r="AK72" s="4" t="e">
        <f t="array" aca="1" ref="AK72" ca="1">_xludf.IFS(AJ72&gt;1.3, 1, AJ72&lt;0.7, 2, TRUE, 0)</f>
        <v>#NAME?</v>
      </c>
      <c r="AL72" s="4">
        <v>18</v>
      </c>
      <c r="AM72" s="4" t="e">
        <f t="array" aca="1" ref="AM72" ca="1">_xludf.IFS(AL72&gt;39, 1, AL72&lt;13, 2, TRUE, 0)</f>
        <v>#NAME?</v>
      </c>
      <c r="AN72" s="4">
        <v>12</v>
      </c>
      <c r="AO72" s="4" t="e">
        <f t="array" aca="1" ref="AO72" ca="1">_xludf.IFS(AN72&gt;52, 1, AN72&lt;7, 2, TRUE, 0)</f>
        <v>#NAME?</v>
      </c>
      <c r="AP72" s="4">
        <v>11.7</v>
      </c>
      <c r="AQ72" s="4" t="e">
        <f t="array" aca="1" ref="AQ72" ca="1">_xludf.IFS(AP72&gt;7.6, 1, AP72&lt;4.4, 2, TRUE, 0)</f>
        <v>#NAME?</v>
      </c>
      <c r="AR72" s="4">
        <v>175</v>
      </c>
      <c r="AS72" s="4" t="e">
        <f t="array" aca="1" ref="AS72" ca="1">_xludf.IFS(AR72&gt;200, 1, AR72&lt;0, 2, TRUE, 0)</f>
        <v>#NAME?</v>
      </c>
      <c r="AT72" s="4">
        <v>246</v>
      </c>
      <c r="AU72" s="4" t="e">
        <f t="array" aca="1" ref="AU72" ca="1">_xludf.IFS(AT72&gt;150, 1, AT72&lt;0, 2, TRUE, 0)</f>
        <v>#NAME?</v>
      </c>
      <c r="AV72" s="4">
        <v>7.7</v>
      </c>
      <c r="AW72" s="4" t="e">
        <f t="array" aca="1" ref="AW72" ca="1">_xludf.IFS(AV72&gt;10.2, 1, AV72&lt;8.8, 2, TRUE, 0)</f>
        <v>#NAME?</v>
      </c>
      <c r="AX72" s="4">
        <v>6.1</v>
      </c>
      <c r="AY72" s="4" t="e">
        <f t="array" aca="1" ref="AY72" ca="1">_xludf.IFS(AX72&gt;5.1, 1, AX72&lt;2.4, 2, TRUE, 0)</f>
        <v>#NAME?</v>
      </c>
      <c r="AZ72" s="4">
        <v>148</v>
      </c>
      <c r="BA72" s="4" t="e">
        <f t="array" aca="1" ref="BA72" ca="1">_xludf.IFS(AZ72&gt;146, 1, AZ72&lt;136, 2, TRUE, 0)</f>
        <v>#NAME?</v>
      </c>
      <c r="BB72" s="4">
        <v>4.5</v>
      </c>
      <c r="BC72" s="4" t="e">
        <f t="array" aca="1" ref="BC72" ca="1">_xludf.IFS(BB72&gt;5.1, 1, BB72&lt;3.5, 2, TRUE, 0)</f>
        <v>#NAME?</v>
      </c>
      <c r="BD72" s="4">
        <v>5.7</v>
      </c>
      <c r="BE72" s="4" t="e">
        <f t="array" aca="1" ref="BE72" ca="1">_xludf.IFS(BD72&gt;8.7, 1, BD72&lt;6.6, 2, TRUE, 0)</f>
        <v>#NAME?</v>
      </c>
      <c r="BF72" s="4">
        <v>3.7</v>
      </c>
      <c r="BG72" s="4" t="e">
        <f t="array" aca="1" ref="BG72" ca="1">_xludf.IFS(BF72&gt;5.2, 1, BF72&lt;3.5, 2, TRUE, 0)</f>
        <v>#NAME?</v>
      </c>
      <c r="BH72" s="4">
        <v>2</v>
      </c>
      <c r="BI72" s="4" t="e">
        <f t="array" aca="1" ref="BI72" ca="1">_xludf.IFS(BH72&gt;3.5, 1, BH72&lt;1.5, 2, TRUE, 0)</f>
        <v>#NAME?</v>
      </c>
      <c r="BJ72" s="4">
        <v>57</v>
      </c>
      <c r="BK72" s="4" t="e">
        <f t="array" aca="1" ref="BK72" ca="1">_xludf.IFS(BJ72&gt;129, 1, BJ72&lt;40, 2, TRUE, 0)</f>
        <v>#NAME?</v>
      </c>
      <c r="BL72" s="4">
        <v>88</v>
      </c>
      <c r="BM72" s="4" t="e">
        <f t="array" aca="1" ref="BM72" ca="1">_xludf.IFS(BL72&gt;158, 1, BL72&lt;37, 2, TRUE, 0)</f>
        <v>#NAME?</v>
      </c>
      <c r="BN72" s="4">
        <v>100</v>
      </c>
      <c r="BO72" s="4" t="e">
        <f t="array" aca="1" ref="BO72" ca="1">_xludf.IFS(BN72&gt;392, 1, BN72&lt;135, 2, TRUE, 0)</f>
        <v>#NAME?</v>
      </c>
      <c r="BP72" s="4">
        <v>188</v>
      </c>
      <c r="BQ72" s="4" t="e">
        <f t="array" aca="1" ref="BQ72" ca="1">_xludf.IFS(BP72&gt;400, 1, BP72&lt;250, 2, TRUE, 0)</f>
        <v>#NAME?</v>
      </c>
      <c r="BR72" s="4">
        <v>341</v>
      </c>
      <c r="BS72" s="4" t="e">
        <f t="array" aca="1" ref="BS72" ca="1">_xludf.IFS(BR72&gt;400, 1, BR72&lt;30, 2, TRUE, 0)</f>
        <v>#NAME?</v>
      </c>
      <c r="BT72" s="4">
        <v>0.39</v>
      </c>
      <c r="BV72" s="4" t="s">
        <v>90</v>
      </c>
      <c r="BW72" s="4">
        <v>5.4</v>
      </c>
      <c r="BX72" s="4" t="s">
        <v>17</v>
      </c>
    </row>
    <row r="73" spans="1:76" ht="15.75" customHeight="1">
      <c r="A73" s="4">
        <v>356759</v>
      </c>
      <c r="B73" s="4" t="s">
        <v>21</v>
      </c>
      <c r="C73" s="4">
        <v>54</v>
      </c>
      <c r="D73" s="4">
        <v>5.8</v>
      </c>
      <c r="E73" s="4" t="e">
        <f t="array" aca="1" ref="E73" ca="1">_xludf.IFS(D73&gt;10, 1, D73&lt;4, 2, TRUE, 0)</f>
        <v>#NAME?</v>
      </c>
      <c r="F73" s="4">
        <v>3.63</v>
      </c>
      <c r="G73" s="4" t="e">
        <f t="array" aca="1" ref="G73" ca="1">_xludf.IFS(F73&gt;6.2, 1, F73&lt;3.7, 2, TRUE, 0)</f>
        <v>#NAME?</v>
      </c>
      <c r="H73" s="4">
        <v>11</v>
      </c>
      <c r="I73" s="4" t="e">
        <f t="array" aca="1" ref="I73" ca="1">_xludf.IFS(H73&gt;18, 1, H73&lt;13, 2, TRUE, 0)</f>
        <v>#NAME?</v>
      </c>
      <c r="J73" s="4">
        <v>31.7</v>
      </c>
      <c r="K73" s="4" t="e">
        <f t="array" aca="1" ref="K73" ca="1">_xludf.IFS(J73&gt;55, 1, J73&lt;34, 2, TRUE, 0)</f>
        <v>#NAME?</v>
      </c>
      <c r="L73" s="4">
        <v>87.3</v>
      </c>
      <c r="M73" s="4" t="e">
        <f t="array" aca="1" ref="M73" ca="1">_xludf.IFS(L73&gt;100, 1, L73&lt;80, 2, TRUE, 0)</f>
        <v>#NAME?</v>
      </c>
      <c r="N73" s="4">
        <v>30.3</v>
      </c>
      <c r="O73" s="4" t="e">
        <f t="array" aca="1" ref="O73" ca="1">_xludf.IFS(N73&gt;32, 1, N73&lt;26, 2, TRUE, 0)</f>
        <v>#NAME?</v>
      </c>
      <c r="P73" s="4">
        <v>34.700000000000003</v>
      </c>
      <c r="Q73" s="4" t="e">
        <f t="array" aca="1" ref="Q73" ca="1">_xludf.IFS(P73&gt;37, 1, P73&lt;31, 2, TRUE, 0)</f>
        <v>#NAME?</v>
      </c>
      <c r="R73" s="4">
        <v>106</v>
      </c>
      <c r="S73" s="4" t="e">
        <f t="array" aca="1" ref="S73" ca="1">_xludf.IFS(R73&gt;400, 1, R73&lt;138, 2, TRUE, 0)</f>
        <v>#NAME?</v>
      </c>
      <c r="T73" s="4">
        <v>13.2</v>
      </c>
      <c r="U73" s="4" t="e">
        <f t="array" aca="1" ref="U73" ca="1">_xludf.IFS(T73&gt;15, 1, T73&lt;11, 2, TRUE, 0)</f>
        <v>#NAME?</v>
      </c>
      <c r="V73" s="4">
        <v>50.4</v>
      </c>
      <c r="W73" s="4" t="e">
        <f t="array" aca="1" ref="W73" ca="1">_xludf.IFS(V73&gt;78, 1, V73&lt;45, 2, TRUE, 0)</f>
        <v>#NAME?</v>
      </c>
      <c r="X73" s="4">
        <v>36.9</v>
      </c>
      <c r="Y73" s="4" t="e">
        <f t="array" aca="1" ref="Y73" ca="1">_xludf.IFS(X73&gt;45, 1, X73&lt;23, 2, TRUE, 0)</f>
        <v>#NAME?</v>
      </c>
      <c r="Z73" s="4">
        <v>5.5</v>
      </c>
      <c r="AA73" s="4" t="e">
        <f t="array" aca="1" ref="AA73" ca="1">_xludf.IFS(Z73&gt;10, 1, Z73&lt;2, 2, TRUE, 0)</f>
        <v>#NAME?</v>
      </c>
      <c r="AB73" s="4">
        <v>6.7</v>
      </c>
      <c r="AC73" s="4" t="e">
        <f t="array" aca="1" ref="AC73" ca="1">_xludf.IFS(AB73&gt;6, 1, AB73&lt;0, 2, TRUE, 0)</f>
        <v>#NAME?</v>
      </c>
      <c r="AD73" s="4">
        <v>0.5</v>
      </c>
      <c r="AE73" s="4" t="e">
        <f t="array" aca="1" ref="AE73" ca="1">_xludf.IFS(AD73&gt;2, 1, AD73&lt;0, 2, TRUE, 0)</f>
        <v>#NAME?</v>
      </c>
      <c r="AF73" s="4">
        <v>121</v>
      </c>
      <c r="AG73" s="4" t="e">
        <f t="array" aca="1" ref="AG73" ca="1">_xludf.IFS(AF73&gt;100, 1, AF73&lt;70, 2, TRUE, 0)</f>
        <v>#NAME?</v>
      </c>
      <c r="AH73" s="4">
        <v>110.9</v>
      </c>
      <c r="AI73" s="4" t="e">
        <f t="array" aca="1" ref="AI73" ca="1">_xludf.IFS(AH73&gt;20, 1, AH73&lt;8, 2, TRUE, 0)</f>
        <v>#NAME?</v>
      </c>
      <c r="AJ73" s="4">
        <v>10.9</v>
      </c>
      <c r="AK73" s="4" t="e">
        <f t="array" aca="1" ref="AK73" ca="1">_xludf.IFS(AJ73&gt;1.3, 1, AJ73&lt;0.7, 2, TRUE, 0)</f>
        <v>#NAME?</v>
      </c>
      <c r="AL73" s="4">
        <v>17</v>
      </c>
      <c r="AM73" s="4" t="e">
        <f t="array" aca="1" ref="AM73" ca="1">_xludf.IFS(AL73&gt;39, 1, AL73&lt;13, 2, TRUE, 0)</f>
        <v>#NAME?</v>
      </c>
      <c r="AN73" s="4">
        <v>15</v>
      </c>
      <c r="AO73" s="4" t="e">
        <f t="array" aca="1" ref="AO73" ca="1">_xludf.IFS(AN73&gt;52, 1, AN73&lt;7, 2, TRUE, 0)</f>
        <v>#NAME?</v>
      </c>
      <c r="AP73" s="4">
        <v>6.9</v>
      </c>
      <c r="AQ73" s="4" t="e">
        <f t="array" aca="1" ref="AQ73" ca="1">_xludf.IFS(AP73&gt;7.6, 1, AP73&lt;4.4, 2, TRUE, 0)</f>
        <v>#NAME?</v>
      </c>
      <c r="AR73" s="4">
        <v>167</v>
      </c>
      <c r="AS73" s="4" t="e">
        <f t="array" aca="1" ref="AS73" ca="1">_xludf.IFS(AR73&gt;200, 1, AR73&lt;0, 2, TRUE, 0)</f>
        <v>#NAME?</v>
      </c>
      <c r="AT73" s="4">
        <v>99</v>
      </c>
      <c r="AU73" s="4" t="e">
        <f t="array" aca="1" ref="AU73" ca="1">_xludf.IFS(AT73&gt;150, 1, AT73&lt;0, 2, TRUE, 0)</f>
        <v>#NAME?</v>
      </c>
      <c r="AV73" s="4">
        <v>9.4</v>
      </c>
      <c r="AW73" s="4" t="e">
        <f t="array" aca="1" ref="AW73" ca="1">_xludf.IFS(AV73&gt;10.2, 1, AV73&lt;8.8, 2, TRUE, 0)</f>
        <v>#NAME?</v>
      </c>
      <c r="AX73" s="4">
        <v>7.4</v>
      </c>
      <c r="AY73" s="4" t="e">
        <f t="array" aca="1" ref="AY73" ca="1">_xludf.IFS(AX73&gt;5.1, 1, AX73&lt;2.4, 2, TRUE, 0)</f>
        <v>#NAME?</v>
      </c>
      <c r="AZ73" s="4">
        <v>138</v>
      </c>
      <c r="BA73" s="4" t="e">
        <f t="array" aca="1" ref="BA73" ca="1">_xludf.IFS(AZ73&gt;146, 1, AZ73&lt;136, 2, TRUE, 0)</f>
        <v>#NAME?</v>
      </c>
      <c r="BB73" s="4">
        <v>4.8</v>
      </c>
      <c r="BC73" s="4" t="e">
        <f t="array" aca="1" ref="BC73" ca="1">_xludf.IFS(BB73&gt;5.1, 1, BB73&lt;3.5, 2, TRUE, 0)</f>
        <v>#NAME?</v>
      </c>
      <c r="BD73" s="4">
        <v>7.1</v>
      </c>
      <c r="BE73" s="4" t="e">
        <f t="array" aca="1" ref="BE73" ca="1">_xludf.IFS(BD73&gt;8.7, 1, BD73&lt;6.6, 2, TRUE, 0)</f>
        <v>#NAME?</v>
      </c>
      <c r="BF73" s="4">
        <v>4.5999999999999996</v>
      </c>
      <c r="BG73" s="4" t="e">
        <f t="array" aca="1" ref="BG73" ca="1">_xludf.IFS(BF73&gt;5.2, 1, BF73&lt;3.5, 2, TRUE, 0)</f>
        <v>#NAME?</v>
      </c>
      <c r="BH73" s="4">
        <v>2.5</v>
      </c>
      <c r="BI73" s="4" t="e">
        <f t="array" aca="1" ref="BI73" ca="1">_xludf.IFS(BH73&gt;3.5, 1, BH73&lt;1.5, 2, TRUE, 0)</f>
        <v>#NAME?</v>
      </c>
      <c r="BJ73" s="4">
        <v>80</v>
      </c>
      <c r="BK73" s="4" t="e">
        <f t="array" aca="1" ref="BK73" ca="1">_xludf.IFS(BJ73&gt;129, 1, BJ73&lt;40, 2, TRUE, 0)</f>
        <v>#NAME?</v>
      </c>
      <c r="BL73" s="4">
        <v>68</v>
      </c>
      <c r="BM73" s="4" t="e">
        <f t="array" aca="1" ref="BM73" ca="1">_xludf.IFS(BL73&gt;158, 1, BL73&lt;37, 2, TRUE, 0)</f>
        <v>#NAME?</v>
      </c>
      <c r="BN73" s="4">
        <v>147</v>
      </c>
      <c r="BO73" s="4" t="e">
        <f t="array" aca="1" ref="BO73" ca="1">_xludf.IFS(BN73&gt;392, 1, BN73&lt;135, 2, TRUE, 0)</f>
        <v>#NAME?</v>
      </c>
      <c r="BP73" s="4">
        <v>215</v>
      </c>
      <c r="BQ73" s="4" t="e">
        <f t="array" aca="1" ref="BQ73" ca="1">_xludf.IFS(BP73&gt;400, 1, BP73&lt;250, 2, TRUE, 0)</f>
        <v>#NAME?</v>
      </c>
      <c r="BR73" s="4">
        <v>447</v>
      </c>
      <c r="BS73" s="4" t="e">
        <f t="array" aca="1" ref="BS73" ca="1">_xludf.IFS(BR73&gt;400, 1, BR73&lt;30, 2, TRUE, 0)</f>
        <v>#NAME?</v>
      </c>
      <c r="BT73" s="4">
        <v>0.38</v>
      </c>
      <c r="BV73" s="4" t="s">
        <v>90</v>
      </c>
      <c r="BW73" s="4" t="s">
        <v>17</v>
      </c>
      <c r="BX73" s="4" t="s">
        <v>17</v>
      </c>
    </row>
    <row r="74" spans="1:76" ht="15.75" customHeight="1">
      <c r="A74" s="4">
        <v>356832</v>
      </c>
      <c r="B74" s="4" t="s">
        <v>11</v>
      </c>
      <c r="C74" s="4">
        <v>61</v>
      </c>
      <c r="D74" s="4">
        <v>6.6</v>
      </c>
      <c r="E74" s="4" t="e">
        <f t="array" aca="1" ref="E74" ca="1">_xludf.IFS(D74&gt;10, 1, D74&lt;4, 2, TRUE, 0)</f>
        <v>#NAME?</v>
      </c>
      <c r="F74" s="4">
        <v>3.59</v>
      </c>
      <c r="G74" s="4" t="e">
        <f t="array" aca="1" ref="G74" ca="1">_xludf.IFS(F74&gt;6.2, 1, F74&lt;3.7, 2, TRUE, 0)</f>
        <v>#NAME?</v>
      </c>
      <c r="H74" s="4">
        <v>10.7</v>
      </c>
      <c r="I74" s="4" t="e">
        <f t="array" aca="1" ref="I74" ca="1">_xludf.IFS(H74&gt;18, 1, H74&lt;13, 2, TRUE, 0)</f>
        <v>#NAME?</v>
      </c>
      <c r="J74" s="4">
        <v>30.4</v>
      </c>
      <c r="K74" s="4" t="e">
        <f t="array" aca="1" ref="K74" ca="1">_xludf.IFS(J74&gt;55, 1, J74&lt;34, 2, TRUE, 0)</f>
        <v>#NAME?</v>
      </c>
      <c r="L74" s="4">
        <v>84.7</v>
      </c>
      <c r="M74" s="4" t="e">
        <f t="array" aca="1" ref="M74" ca="1">_xludf.IFS(L74&gt;100, 1, L74&lt;80, 2, TRUE, 0)</f>
        <v>#NAME?</v>
      </c>
      <c r="N74" s="4">
        <v>29.8</v>
      </c>
      <c r="O74" s="4" t="e">
        <f t="array" aca="1" ref="O74" ca="1">_xludf.IFS(N74&gt;32, 1, N74&lt;26, 2, TRUE, 0)</f>
        <v>#NAME?</v>
      </c>
      <c r="P74" s="4">
        <v>35.200000000000003</v>
      </c>
      <c r="Q74" s="4" t="e">
        <f t="array" aca="1" ref="Q74" ca="1">_xludf.IFS(P74&gt;37, 1, P74&lt;31, 2, TRUE, 0)</f>
        <v>#NAME?</v>
      </c>
      <c r="R74" s="4">
        <v>130</v>
      </c>
      <c r="S74" s="4" t="e">
        <f t="array" aca="1" ref="S74" ca="1">_xludf.IFS(R74&gt;400, 1, R74&lt;138, 2, TRUE, 0)</f>
        <v>#NAME?</v>
      </c>
      <c r="T74" s="4">
        <v>14.3</v>
      </c>
      <c r="U74" s="4" t="e">
        <f t="array" aca="1" ref="U74" ca="1">_xludf.IFS(T74&gt;15, 1, T74&lt;11, 2, TRUE, 0)</f>
        <v>#NAME?</v>
      </c>
      <c r="V74" s="4">
        <v>73.599999999999994</v>
      </c>
      <c r="W74" s="4" t="e">
        <f t="array" aca="1" ref="W74" ca="1">_xludf.IFS(V74&gt;78, 1, V74&lt;45, 2, TRUE, 0)</f>
        <v>#NAME?</v>
      </c>
      <c r="X74" s="4">
        <v>16.100000000000001</v>
      </c>
      <c r="Y74" s="4" t="e">
        <f t="array" aca="1" ref="Y74" ca="1">_xludf.IFS(X74&gt;45, 1, X74&lt;23, 2, TRUE, 0)</f>
        <v>#NAME?</v>
      </c>
      <c r="Z74" s="4">
        <v>7.3</v>
      </c>
      <c r="AA74" s="4" t="e">
        <f t="array" aca="1" ref="AA74" ca="1">_xludf.IFS(Z74&gt;10, 1, Z74&lt;2, 2, TRUE, 0)</f>
        <v>#NAME?</v>
      </c>
      <c r="AB74" s="4">
        <v>2.4</v>
      </c>
      <c r="AC74" s="4" t="e">
        <f t="array" aca="1" ref="AC74" ca="1">_xludf.IFS(AB74&gt;6, 1, AB74&lt;0, 2, TRUE, 0)</f>
        <v>#NAME?</v>
      </c>
      <c r="AD74" s="4">
        <v>0.6</v>
      </c>
      <c r="AE74" s="4" t="e">
        <f t="array" aca="1" ref="AE74" ca="1">_xludf.IFS(AD74&gt;2, 1, AD74&lt;0, 2, TRUE, 0)</f>
        <v>#NAME?</v>
      </c>
      <c r="AF74" s="4">
        <v>248</v>
      </c>
      <c r="AG74" s="4" t="e">
        <f t="array" aca="1" ref="AG74" ca="1">_xludf.IFS(AF74&gt;100, 1, AF74&lt;70, 2, TRUE, 0)</f>
        <v>#NAME?</v>
      </c>
      <c r="AH74" s="4">
        <v>81.5</v>
      </c>
      <c r="AI74" s="4" t="e">
        <f t="array" aca="1" ref="AI74" ca="1">_xludf.IFS(AH74&gt;20, 1, AH74&lt;8, 2, TRUE, 0)</f>
        <v>#NAME?</v>
      </c>
      <c r="AJ74" s="4">
        <v>9</v>
      </c>
      <c r="AK74" s="4" t="e">
        <f t="array" aca="1" ref="AK74" ca="1">_xludf.IFS(AJ74&gt;1.3, 1, AJ74&lt;0.7, 2, TRUE, 0)</f>
        <v>#NAME?</v>
      </c>
      <c r="AL74" s="4">
        <v>23</v>
      </c>
      <c r="AM74" s="4" t="e">
        <f t="array" aca="1" ref="AM74" ca="1">_xludf.IFS(AL74&gt;39, 1, AL74&lt;13, 2, TRUE, 0)</f>
        <v>#NAME?</v>
      </c>
      <c r="AN74" s="4">
        <v>47</v>
      </c>
      <c r="AO74" s="4" t="e">
        <f t="array" aca="1" ref="AO74" ca="1">_xludf.IFS(AN74&gt;52, 1, AN74&lt;7, 2, TRUE, 0)</f>
        <v>#NAME?</v>
      </c>
      <c r="AP74" s="4">
        <v>7</v>
      </c>
      <c r="AQ74" s="4" t="e">
        <f t="array" aca="1" ref="AQ74" ca="1">_xludf.IFS(AP74&gt;7.6, 1, AP74&lt;4.4, 2, TRUE, 0)</f>
        <v>#NAME?</v>
      </c>
      <c r="AR74" s="4">
        <v>137</v>
      </c>
      <c r="AS74" s="4" t="e">
        <f t="array" aca="1" ref="AS74" ca="1">_xludf.IFS(AR74&gt;200, 1, AR74&lt;0, 2, TRUE, 0)</f>
        <v>#NAME?</v>
      </c>
      <c r="AT74" s="4">
        <v>282</v>
      </c>
      <c r="AU74" s="4" t="e">
        <f t="array" aca="1" ref="AU74" ca="1">_xludf.IFS(AT74&gt;150, 1, AT74&lt;0, 2, TRUE, 0)</f>
        <v>#NAME?</v>
      </c>
      <c r="AV74" s="4">
        <v>10</v>
      </c>
      <c r="AW74" s="4" t="e">
        <f t="array" aca="1" ref="AW74" ca="1">_xludf.IFS(AV74&gt;10.2, 1, AV74&lt;8.8, 2, TRUE, 0)</f>
        <v>#NAME?</v>
      </c>
      <c r="AX74" s="4">
        <v>3.5</v>
      </c>
      <c r="AY74" s="4" t="e">
        <f t="array" aca="1" ref="AY74" ca="1">_xludf.IFS(AX74&gt;5.1, 1, AX74&lt;2.4, 2, TRUE, 0)</f>
        <v>#NAME?</v>
      </c>
      <c r="AZ74" s="4">
        <v>134</v>
      </c>
      <c r="BA74" s="4" t="e">
        <f t="array" aca="1" ref="BA74" ca="1">_xludf.IFS(AZ74&gt;146, 1, AZ74&lt;136, 2, TRUE, 0)</f>
        <v>#NAME?</v>
      </c>
      <c r="BB74" s="4">
        <v>4.3</v>
      </c>
      <c r="BC74" s="4" t="e">
        <f t="array" aca="1" ref="BC74" ca="1">_xludf.IFS(BB74&gt;5.1, 1, BB74&lt;3.5, 2, TRUE, 0)</f>
        <v>#NAME?</v>
      </c>
      <c r="BD74" s="4">
        <v>6.7</v>
      </c>
      <c r="BE74" s="4" t="e">
        <f t="array" aca="1" ref="BE74" ca="1">_xludf.IFS(BD74&gt;8.7, 1, BD74&lt;6.6, 2, TRUE, 0)</f>
        <v>#NAME?</v>
      </c>
      <c r="BF74" s="4">
        <v>4.2</v>
      </c>
      <c r="BG74" s="4" t="e">
        <f t="array" aca="1" ref="BG74" ca="1">_xludf.IFS(BF74&gt;5.2, 1, BF74&lt;3.5, 2, TRUE, 0)</f>
        <v>#NAME?</v>
      </c>
      <c r="BH74" s="4">
        <v>2.5</v>
      </c>
      <c r="BI74" s="4" t="e">
        <f t="array" aca="1" ref="BI74" ca="1">_xludf.IFS(BH74&gt;3.5, 1, BH74&lt;1.5, 2, TRUE, 0)</f>
        <v>#NAME?</v>
      </c>
      <c r="BJ74" s="4">
        <v>72</v>
      </c>
      <c r="BK74" s="4" t="e">
        <f t="array" aca="1" ref="BK74" ca="1">_xludf.IFS(BJ74&gt;129, 1, BJ74&lt;40, 2, TRUE, 0)</f>
        <v>#NAME?</v>
      </c>
      <c r="BL74" s="4">
        <v>76</v>
      </c>
      <c r="BM74" s="4" t="e">
        <f t="array" aca="1" ref="BM74" ca="1">_xludf.IFS(BL74&gt;158, 1, BL74&lt;37, 2, TRUE, 0)</f>
        <v>#NAME?</v>
      </c>
      <c r="BN74" s="4">
        <v>159</v>
      </c>
      <c r="BO74" s="4" t="e">
        <f t="array" aca="1" ref="BO74" ca="1">_xludf.IFS(BN74&gt;392, 1, BN74&lt;135, 2, TRUE, 0)</f>
        <v>#NAME?</v>
      </c>
      <c r="BP74" s="4">
        <v>235</v>
      </c>
      <c r="BQ74" s="4" t="e">
        <f t="array" aca="1" ref="BQ74" ca="1">_xludf.IFS(BP74&gt;400, 1, BP74&lt;250, 2, TRUE, 0)</f>
        <v>#NAME?</v>
      </c>
      <c r="BR74" s="4">
        <v>380</v>
      </c>
      <c r="BS74" s="4" t="e">
        <f t="array" aca="1" ref="BS74" ca="1">_xludf.IFS(BR74&gt;400, 1, BR74&lt;30, 2, TRUE, 0)</f>
        <v>#NAME?</v>
      </c>
      <c r="BT74" s="4">
        <v>0.36</v>
      </c>
      <c r="BV74" s="4" t="s">
        <v>90</v>
      </c>
      <c r="BW74" s="4">
        <v>7.3</v>
      </c>
      <c r="BX74" s="4" t="s">
        <v>17</v>
      </c>
    </row>
    <row r="75" spans="1:76" ht="15.75" customHeight="1">
      <c r="A75" s="4">
        <v>357019</v>
      </c>
      <c r="B75" s="4" t="s">
        <v>11</v>
      </c>
      <c r="C75" s="4">
        <v>64</v>
      </c>
      <c r="D75" s="4">
        <v>8.1199999999999992</v>
      </c>
      <c r="E75" s="4" t="e">
        <f t="array" aca="1" ref="E75" ca="1">_xludf.IFS(D75&gt;10, 1, D75&lt;4, 2, TRUE, 0)</f>
        <v>#NAME?</v>
      </c>
      <c r="F75" s="4">
        <v>5.09</v>
      </c>
      <c r="G75" s="4" t="e">
        <f t="array" aca="1" ref="G75" ca="1">_xludf.IFS(F75&gt;6.2, 1, F75&lt;3.7, 2, TRUE, 0)</f>
        <v>#NAME?</v>
      </c>
      <c r="H75" s="4">
        <v>11</v>
      </c>
      <c r="I75" s="4" t="e">
        <f t="array" aca="1" ref="I75" ca="1">_xludf.IFS(H75&gt;18, 1, H75&lt;13, 2, TRUE, 0)</f>
        <v>#NAME?</v>
      </c>
      <c r="J75" s="4">
        <v>35.4</v>
      </c>
      <c r="K75" s="4" t="e">
        <f t="array" aca="1" ref="K75" ca="1">_xludf.IFS(J75&gt;55, 1, J75&lt;34, 2, TRUE, 0)</f>
        <v>#NAME?</v>
      </c>
      <c r="L75" s="4">
        <v>69.5</v>
      </c>
      <c r="M75" s="4" t="e">
        <f t="array" aca="1" ref="M75" ca="1">_xludf.IFS(L75&gt;100, 1, L75&lt;80, 2, TRUE, 0)</f>
        <v>#NAME?</v>
      </c>
      <c r="N75" s="4">
        <v>21.6</v>
      </c>
      <c r="O75" s="4" t="e">
        <f t="array" aca="1" ref="O75" ca="1">_xludf.IFS(N75&gt;32, 1, N75&lt;26, 2, TRUE, 0)</f>
        <v>#NAME?</v>
      </c>
      <c r="P75" s="4">
        <v>31.1</v>
      </c>
      <c r="Q75" s="4" t="e">
        <f t="array" aca="1" ref="Q75" ca="1">_xludf.IFS(P75&gt;37, 1, P75&lt;31, 2, TRUE, 0)</f>
        <v>#NAME?</v>
      </c>
      <c r="R75" s="4">
        <v>122</v>
      </c>
      <c r="S75" s="4" t="e">
        <f t="array" aca="1" ref="S75" ca="1">_xludf.IFS(R75&gt;400, 1, R75&lt;138, 2, TRUE, 0)</f>
        <v>#NAME?</v>
      </c>
      <c r="T75" s="4">
        <v>19.399999999999999</v>
      </c>
      <c r="U75" s="4" t="e">
        <f t="array" aca="1" ref="U75" ca="1">_xludf.IFS(T75&gt;15, 1, T75&lt;11, 2, TRUE, 0)</f>
        <v>#NAME?</v>
      </c>
      <c r="V75" s="4">
        <v>67.2</v>
      </c>
      <c r="W75" s="4" t="e">
        <f t="array" aca="1" ref="W75" ca="1">_xludf.IFS(V75&gt;78, 1, V75&lt;45, 2, TRUE, 0)</f>
        <v>#NAME?</v>
      </c>
      <c r="X75" s="4">
        <v>23.3</v>
      </c>
      <c r="Y75" s="4" t="e">
        <f t="array" aca="1" ref="Y75" ca="1">_xludf.IFS(X75&gt;45, 1, X75&lt;23, 2, TRUE, 0)</f>
        <v>#NAME?</v>
      </c>
      <c r="Z75" s="4">
        <v>8.6999999999999993</v>
      </c>
      <c r="AA75" s="4" t="e">
        <f t="array" aca="1" ref="AA75" ca="1">_xludf.IFS(Z75&gt;10, 1, Z75&lt;2, 2, TRUE, 0)</f>
        <v>#NAME?</v>
      </c>
      <c r="AB75" s="4">
        <v>0.6</v>
      </c>
      <c r="AC75" s="4" t="e">
        <f t="array" aca="1" ref="AC75" ca="1">_xludf.IFS(AB75&gt;6, 1, AB75&lt;0, 2, TRUE, 0)</f>
        <v>#NAME?</v>
      </c>
      <c r="AD75" s="4">
        <v>0.2</v>
      </c>
      <c r="AE75" s="4" t="e">
        <f t="array" aca="1" ref="AE75" ca="1">_xludf.IFS(AD75&gt;2, 1, AD75&lt;0, 2, TRUE, 0)</f>
        <v>#NAME?</v>
      </c>
      <c r="AF75" s="4">
        <v>98</v>
      </c>
      <c r="AG75" s="4" t="e">
        <f t="array" aca="1" ref="AG75" ca="1">_xludf.IFS(AF75&gt;100, 1, AF75&lt;70, 2, TRUE, 0)</f>
        <v>#NAME?</v>
      </c>
      <c r="AH75" s="4">
        <v>85.8</v>
      </c>
      <c r="AI75" s="4" t="e">
        <f t="array" aca="1" ref="AI75" ca="1">_xludf.IFS(AH75&gt;20, 1, AH75&lt;8, 2, TRUE, 0)</f>
        <v>#NAME?</v>
      </c>
      <c r="AJ75" s="4">
        <v>9.5</v>
      </c>
      <c r="AK75" s="4" t="e">
        <f t="array" aca="1" ref="AK75" ca="1">_xludf.IFS(AJ75&gt;1.3, 1, AJ75&lt;0.7, 2, TRUE, 0)</f>
        <v>#NAME?</v>
      </c>
      <c r="AL75" s="4">
        <v>14</v>
      </c>
      <c r="AM75" s="4" t="e">
        <f t="array" aca="1" ref="AM75" ca="1">_xludf.IFS(AL75&gt;39, 1, AL75&lt;13, 2, TRUE, 0)</f>
        <v>#NAME?</v>
      </c>
      <c r="AN75" s="4">
        <v>14</v>
      </c>
      <c r="AO75" s="4" t="e">
        <f t="array" aca="1" ref="AO75" ca="1">_xludf.IFS(AN75&gt;52, 1, AN75&lt;7, 2, TRUE, 0)</f>
        <v>#NAME?</v>
      </c>
      <c r="AP75" s="4">
        <v>7.7</v>
      </c>
      <c r="AQ75" s="4" t="e">
        <f t="array" aca="1" ref="AQ75" ca="1">_xludf.IFS(AP75&gt;7.6, 1, AP75&lt;4.4, 2, TRUE, 0)</f>
        <v>#NAME?</v>
      </c>
      <c r="AR75" s="4">
        <v>110</v>
      </c>
      <c r="AS75" s="4" t="e">
        <f t="array" aca="1" ref="AS75" ca="1">_xludf.IFS(AR75&gt;200, 1, AR75&lt;0, 2, TRUE, 0)</f>
        <v>#NAME?</v>
      </c>
      <c r="AT75" s="4">
        <v>115</v>
      </c>
      <c r="AU75" s="4" t="e">
        <f t="array" aca="1" ref="AU75" ca="1">_xludf.IFS(AT75&gt;150, 1, AT75&lt;0, 2, TRUE, 0)</f>
        <v>#NAME?</v>
      </c>
      <c r="AV75" s="4">
        <v>9.4</v>
      </c>
      <c r="AW75" s="4" t="e">
        <f t="array" aca="1" ref="AW75" ca="1">_xludf.IFS(AV75&gt;10.2, 1, AV75&lt;8.8, 2, TRUE, 0)</f>
        <v>#NAME?</v>
      </c>
      <c r="AX75" s="4">
        <v>7.5</v>
      </c>
      <c r="AY75" s="4" t="e">
        <f t="array" aca="1" ref="AY75" ca="1">_xludf.IFS(AX75&gt;5.1, 1, AX75&lt;2.4, 2, TRUE, 0)</f>
        <v>#NAME?</v>
      </c>
      <c r="AZ75" s="4">
        <v>141</v>
      </c>
      <c r="BA75" s="4" t="e">
        <f t="array" aca="1" ref="BA75" ca="1">_xludf.IFS(AZ75&gt;146, 1, AZ75&lt;136, 2, TRUE, 0)</f>
        <v>#NAME?</v>
      </c>
      <c r="BB75" s="4">
        <v>5.3</v>
      </c>
      <c r="BC75" s="4" t="e">
        <f t="array" aca="1" ref="BC75" ca="1">_xludf.IFS(BB75&gt;5.1, 1, BB75&lt;3.5, 2, TRUE, 0)</f>
        <v>#NAME?</v>
      </c>
      <c r="BD75" s="4">
        <v>5.9</v>
      </c>
      <c r="BE75" s="4" t="e">
        <f t="array" aca="1" ref="BE75" ca="1">_xludf.IFS(BD75&gt;8.7, 1, BD75&lt;6.6, 2, TRUE, 0)</f>
        <v>#NAME?</v>
      </c>
      <c r="BF75" s="4">
        <v>3.9</v>
      </c>
      <c r="BG75" s="4" t="e">
        <f t="array" aca="1" ref="BG75" ca="1">_xludf.IFS(BF75&gt;5.2, 1, BF75&lt;3.5, 2, TRUE, 0)</f>
        <v>#NAME?</v>
      </c>
      <c r="BH75" s="4">
        <v>2</v>
      </c>
      <c r="BI75" s="4" t="e">
        <f t="array" aca="1" ref="BI75" ca="1">_xludf.IFS(BH75&gt;3.5, 1, BH75&lt;1.5, 2, TRUE, 0)</f>
        <v>#NAME?</v>
      </c>
      <c r="BJ75" s="4">
        <v>106</v>
      </c>
      <c r="BK75" s="4" t="e">
        <f t="array" aca="1" ref="BK75" ca="1">_xludf.IFS(BJ75&gt;129, 1, BJ75&lt;40, 2, TRUE, 0)</f>
        <v>#NAME?</v>
      </c>
      <c r="BL75" s="4">
        <v>92</v>
      </c>
      <c r="BM75" s="4" t="e">
        <f t="array" aca="1" ref="BM75" ca="1">_xludf.IFS(BL75&gt;158, 1, BL75&lt;37, 2, TRUE, 0)</f>
        <v>#NAME?</v>
      </c>
      <c r="BN75" s="4">
        <v>165</v>
      </c>
      <c r="BO75" s="4" t="e">
        <f t="array" aca="1" ref="BO75" ca="1">_xludf.IFS(BN75&gt;392, 1, BN75&lt;135, 2, TRUE, 0)</f>
        <v>#NAME?</v>
      </c>
      <c r="BP75" s="4">
        <v>257</v>
      </c>
      <c r="BQ75" s="4" t="e">
        <f t="array" aca="1" ref="BQ75" ca="1">_xludf.IFS(BP75&gt;400, 1, BP75&lt;250, 2, TRUE, 0)</f>
        <v>#NAME?</v>
      </c>
      <c r="BR75" s="4">
        <v>203</v>
      </c>
      <c r="BS75" s="4" t="e">
        <f t="array" aca="1" ref="BS75" ca="1">_xludf.IFS(BR75&gt;400, 1, BR75&lt;30, 2, TRUE, 0)</f>
        <v>#NAME?</v>
      </c>
      <c r="BT75" s="4">
        <v>0.32</v>
      </c>
      <c r="BV75" s="4" t="s">
        <v>90</v>
      </c>
      <c r="BW75" s="4">
        <v>5.7</v>
      </c>
      <c r="BX75" s="4" t="s">
        <v>17</v>
      </c>
    </row>
    <row r="76" spans="1:76" ht="15.75" customHeight="1">
      <c r="A76" s="4">
        <v>357736</v>
      </c>
      <c r="B76" s="4" t="s">
        <v>21</v>
      </c>
      <c r="C76" s="4">
        <v>57</v>
      </c>
      <c r="D76" s="4">
        <v>13.42</v>
      </c>
      <c r="E76" s="4" t="e">
        <f t="array" aca="1" ref="E76" ca="1">_xludf.IFS(D76&gt;10, 1, D76&lt;4, 2, TRUE, 0)</f>
        <v>#NAME?</v>
      </c>
      <c r="F76" s="4">
        <v>3.44</v>
      </c>
      <c r="G76" s="4" t="e">
        <f t="array" aca="1" ref="G76" ca="1">_xludf.IFS(F76&gt;6.2, 1, F76&lt;3.7, 2, TRUE, 0)</f>
        <v>#NAME?</v>
      </c>
      <c r="H76" s="4">
        <v>10.8</v>
      </c>
      <c r="I76" s="4" t="e">
        <f t="array" aca="1" ref="I76" ca="1">_xludf.IFS(H76&gt;18, 1, H76&lt;13, 2, TRUE, 0)</f>
        <v>#NAME?</v>
      </c>
      <c r="J76" s="4">
        <v>32.5</v>
      </c>
      <c r="K76" s="4" t="e">
        <f t="array" aca="1" ref="K76" ca="1">_xludf.IFS(J76&gt;55, 1, J76&lt;34, 2, TRUE, 0)</f>
        <v>#NAME?</v>
      </c>
      <c r="L76" s="4">
        <v>94.5</v>
      </c>
      <c r="M76" s="4" t="e">
        <f t="array" aca="1" ref="M76" ca="1">_xludf.IFS(L76&gt;100, 1, L76&lt;80, 2, TRUE, 0)</f>
        <v>#NAME?</v>
      </c>
      <c r="N76" s="4">
        <v>31.4</v>
      </c>
      <c r="O76" s="4" t="e">
        <f t="array" aca="1" ref="O76" ca="1">_xludf.IFS(N76&gt;32, 1, N76&lt;26, 2, TRUE, 0)</f>
        <v>#NAME?</v>
      </c>
      <c r="P76" s="4">
        <v>33.200000000000003</v>
      </c>
      <c r="Q76" s="4" t="e">
        <f t="array" aca="1" ref="Q76" ca="1">_xludf.IFS(P76&gt;37, 1, P76&lt;31, 2, TRUE, 0)</f>
        <v>#NAME?</v>
      </c>
      <c r="R76" s="4">
        <v>198</v>
      </c>
      <c r="S76" s="4" t="e">
        <f t="array" aca="1" ref="S76" ca="1">_xludf.IFS(R76&gt;400, 1, R76&lt;138, 2, TRUE, 0)</f>
        <v>#NAME?</v>
      </c>
      <c r="T76" s="4">
        <v>14.6</v>
      </c>
      <c r="U76" s="4" t="e">
        <f t="array" aca="1" ref="U76" ca="1">_xludf.IFS(T76&gt;15, 1, T76&lt;11, 2, TRUE, 0)</f>
        <v>#NAME?</v>
      </c>
      <c r="V76" s="4">
        <v>77.7</v>
      </c>
      <c r="W76" s="4" t="e">
        <f t="array" aca="1" ref="W76" ca="1">_xludf.IFS(V76&gt;78, 1, V76&lt;45, 2, TRUE, 0)</f>
        <v>#NAME?</v>
      </c>
      <c r="X76" s="4">
        <v>13</v>
      </c>
      <c r="Y76" s="4" t="e">
        <f t="array" aca="1" ref="Y76" ca="1">_xludf.IFS(X76&gt;45, 1, X76&lt;23, 2, TRUE, 0)</f>
        <v>#NAME?</v>
      </c>
      <c r="Z76" s="4">
        <v>4.8</v>
      </c>
      <c r="AA76" s="4" t="e">
        <f t="array" aca="1" ref="AA76" ca="1">_xludf.IFS(Z76&gt;10, 1, Z76&lt;2, 2, TRUE, 0)</f>
        <v>#NAME?</v>
      </c>
      <c r="AB76" s="4">
        <v>4.0999999999999996</v>
      </c>
      <c r="AC76" s="4" t="e">
        <f t="array" aca="1" ref="AC76" ca="1">_xludf.IFS(AB76&gt;6, 1, AB76&lt;0, 2, TRUE, 0)</f>
        <v>#NAME?</v>
      </c>
      <c r="AD76" s="4">
        <v>0.4</v>
      </c>
      <c r="AE76" s="4" t="e">
        <f t="array" aca="1" ref="AE76" ca="1">_xludf.IFS(AD76&gt;2, 1, AD76&lt;0, 2, TRUE, 0)</f>
        <v>#NAME?</v>
      </c>
      <c r="AF76" s="4">
        <v>105</v>
      </c>
      <c r="AG76" s="4" t="e">
        <f t="array" aca="1" ref="AG76" ca="1">_xludf.IFS(AF76&gt;100, 1, AF76&lt;70, 2, TRUE, 0)</f>
        <v>#NAME?</v>
      </c>
      <c r="AH76" s="4">
        <v>57</v>
      </c>
      <c r="AI76" s="4" t="e">
        <f t="array" aca="1" ref="AI76" ca="1">_xludf.IFS(AH76&gt;20, 1, AH76&lt;8, 2, TRUE, 0)</f>
        <v>#NAME?</v>
      </c>
      <c r="AJ76" s="4">
        <v>6.6</v>
      </c>
      <c r="AK76" s="4" t="e">
        <f t="array" aca="1" ref="AK76" ca="1">_xludf.IFS(AJ76&gt;1.3, 1, AJ76&lt;0.7, 2, TRUE, 0)</f>
        <v>#NAME?</v>
      </c>
      <c r="AL76" s="4">
        <v>18</v>
      </c>
      <c r="AM76" s="4" t="e">
        <f t="array" aca="1" ref="AM76" ca="1">_xludf.IFS(AL76&gt;39, 1, AL76&lt;13, 2, TRUE, 0)</f>
        <v>#NAME?</v>
      </c>
      <c r="AN76" s="4">
        <v>18</v>
      </c>
      <c r="AO76" s="4" t="e">
        <f t="array" aca="1" ref="AO76" ca="1">_xludf.IFS(AN76&gt;52, 1, AN76&lt;7, 2, TRUE, 0)</f>
        <v>#NAME?</v>
      </c>
      <c r="AP76" s="4">
        <v>2.9</v>
      </c>
      <c r="AQ76" s="4" t="e">
        <f t="array" aca="1" ref="AQ76" ca="1">_xludf.IFS(AP76&gt;7.6, 1, AP76&lt;4.4, 2, TRUE, 0)</f>
        <v>#NAME?</v>
      </c>
      <c r="AR76" s="4">
        <v>191</v>
      </c>
      <c r="AS76" s="4" t="e">
        <f t="array" aca="1" ref="AS76" ca="1">_xludf.IFS(AR76&gt;200, 1, AR76&lt;0, 2, TRUE, 0)</f>
        <v>#NAME?</v>
      </c>
      <c r="AT76" s="4">
        <v>275</v>
      </c>
      <c r="AU76" s="4" t="e">
        <f t="array" aca="1" ref="AU76" ca="1">_xludf.IFS(AT76&gt;150, 1, AT76&lt;0, 2, TRUE, 0)</f>
        <v>#NAME?</v>
      </c>
      <c r="AV76" s="4">
        <v>8.6999999999999993</v>
      </c>
      <c r="AW76" s="4" t="e">
        <f t="array" aca="1" ref="AW76" ca="1">_xludf.IFS(AV76&gt;10.2, 1, AV76&lt;8.8, 2, TRUE, 0)</f>
        <v>#NAME?</v>
      </c>
      <c r="AX76" s="4">
        <v>3.8</v>
      </c>
      <c r="AY76" s="4" t="e">
        <f t="array" aca="1" ref="AY76" ca="1">_xludf.IFS(AX76&gt;5.1, 1, AX76&lt;2.4, 2, TRUE, 0)</f>
        <v>#NAME?</v>
      </c>
      <c r="AZ76" s="4">
        <v>141</v>
      </c>
      <c r="BA76" s="4" t="e">
        <f t="array" aca="1" ref="BA76" ca="1">_xludf.IFS(AZ76&gt;146, 1, AZ76&lt;136, 2, TRUE, 0)</f>
        <v>#NAME?</v>
      </c>
      <c r="BB76" s="4">
        <v>3.8</v>
      </c>
      <c r="BC76" s="4" t="e">
        <f t="array" aca="1" ref="BC76" ca="1">_xludf.IFS(BB76&gt;5.1, 1, BB76&lt;3.5, 2, TRUE, 0)</f>
        <v>#NAME?</v>
      </c>
      <c r="BD76" s="4">
        <v>6.3</v>
      </c>
      <c r="BE76" s="4" t="e">
        <f t="array" aca="1" ref="BE76" ca="1">_xludf.IFS(BD76&gt;8.7, 1, BD76&lt;6.6, 2, TRUE, 0)</f>
        <v>#NAME?</v>
      </c>
      <c r="BF76" s="4">
        <v>3.5</v>
      </c>
      <c r="BG76" s="4" t="e">
        <f t="array" aca="1" ref="BG76" ca="1">_xludf.IFS(BF76&gt;5.2, 1, BF76&lt;3.5, 2, TRUE, 0)</f>
        <v>#NAME?</v>
      </c>
      <c r="BH76" s="4">
        <v>2.8</v>
      </c>
      <c r="BI76" s="4" t="e">
        <f t="array" aca="1" ref="BI76" ca="1">_xludf.IFS(BH76&gt;3.5, 1, BH76&lt;1.5, 2, TRUE, 0)</f>
        <v>#NAME?</v>
      </c>
      <c r="BJ76" s="4">
        <v>51</v>
      </c>
      <c r="BK76" s="4" t="e">
        <f t="array" aca="1" ref="BK76" ca="1">_xludf.IFS(BJ76&gt;129, 1, BJ76&lt;40, 2, TRUE, 0)</f>
        <v>#NAME?</v>
      </c>
      <c r="BL76" s="4">
        <v>52</v>
      </c>
      <c r="BM76" s="4" t="e">
        <f t="array" aca="1" ref="BM76" ca="1">_xludf.IFS(BL76&gt;158, 1, BL76&lt;37, 2, TRUE, 0)</f>
        <v>#NAME?</v>
      </c>
      <c r="BN76" s="4">
        <v>162</v>
      </c>
      <c r="BO76" s="4" t="e">
        <f t="array" aca="1" ref="BO76" ca="1">_xludf.IFS(BN76&gt;392, 1, BN76&lt;135, 2, TRUE, 0)</f>
        <v>#NAME?</v>
      </c>
      <c r="BP76" s="4">
        <v>214</v>
      </c>
      <c r="BQ76" s="4" t="e">
        <f t="array" aca="1" ref="BQ76" ca="1">_xludf.IFS(BP76&gt;400, 1, BP76&lt;250, 2, TRUE, 0)</f>
        <v>#NAME?</v>
      </c>
      <c r="BR76" s="4">
        <v>139</v>
      </c>
      <c r="BS76" s="4" t="e">
        <f t="array" aca="1" ref="BS76" ca="1">_xludf.IFS(BR76&gt;400, 1, BR76&lt;30, 2, TRUE, 0)</f>
        <v>#NAME?</v>
      </c>
      <c r="BT76" s="4">
        <v>0.33</v>
      </c>
      <c r="BV76" s="4" t="s">
        <v>90</v>
      </c>
      <c r="BW76" s="4" t="s">
        <v>17</v>
      </c>
      <c r="BX76" s="4" t="s">
        <v>17</v>
      </c>
    </row>
    <row r="77" spans="1:76" ht="15.75" customHeight="1">
      <c r="A77" s="4">
        <v>359546</v>
      </c>
      <c r="B77" s="4" t="s">
        <v>11</v>
      </c>
      <c r="C77" s="4">
        <v>74</v>
      </c>
      <c r="D77" s="4">
        <v>8.5500000000000007</v>
      </c>
      <c r="E77" s="4" t="e">
        <f t="array" aca="1" ref="E77" ca="1">_xludf.IFS(D77&gt;10, 1, D77&lt;4, 2, TRUE, 0)</f>
        <v>#NAME?</v>
      </c>
      <c r="F77" s="4">
        <v>3.83</v>
      </c>
      <c r="G77" s="4" t="e">
        <f t="array" aca="1" ref="G77" ca="1">_xludf.IFS(F77&gt;6.2, 1, F77&lt;3.7, 2, TRUE, 0)</f>
        <v>#NAME?</v>
      </c>
      <c r="H77" s="4">
        <v>11.6</v>
      </c>
      <c r="I77" s="4" t="e">
        <f t="array" aca="1" ref="I77" ca="1">_xludf.IFS(H77&gt;18, 1, H77&lt;13, 2, TRUE, 0)</f>
        <v>#NAME?</v>
      </c>
      <c r="J77" s="4">
        <v>35.200000000000003</v>
      </c>
      <c r="K77" s="4" t="e">
        <f t="array" aca="1" ref="K77" ca="1">_xludf.IFS(J77&gt;55, 1, J77&lt;34, 2, TRUE, 0)</f>
        <v>#NAME?</v>
      </c>
      <c r="L77" s="4">
        <v>91.9</v>
      </c>
      <c r="M77" s="4" t="e">
        <f t="array" aca="1" ref="M77" ca="1">_xludf.IFS(L77&gt;100, 1, L77&lt;80, 2, TRUE, 0)</f>
        <v>#NAME?</v>
      </c>
      <c r="N77" s="4">
        <v>30.3</v>
      </c>
      <c r="O77" s="4" t="e">
        <f t="array" aca="1" ref="O77" ca="1">_xludf.IFS(N77&gt;32, 1, N77&lt;26, 2, TRUE, 0)</f>
        <v>#NAME?</v>
      </c>
      <c r="P77" s="4">
        <v>33</v>
      </c>
      <c r="Q77" s="4" t="e">
        <f t="array" aca="1" ref="Q77" ca="1">_xludf.IFS(P77&gt;37, 1, P77&lt;31, 2, TRUE, 0)</f>
        <v>#NAME?</v>
      </c>
      <c r="R77" s="4">
        <v>259</v>
      </c>
      <c r="S77" s="4" t="e">
        <f t="array" aca="1" ref="S77" ca="1">_xludf.IFS(R77&gt;400, 1, R77&lt;138, 2, TRUE, 0)</f>
        <v>#NAME?</v>
      </c>
      <c r="T77" s="4">
        <v>13.1</v>
      </c>
      <c r="U77" s="4" t="e">
        <f t="array" aca="1" ref="U77" ca="1">_xludf.IFS(T77&gt;15, 1, T77&lt;11, 2, TRUE, 0)</f>
        <v>#NAME?</v>
      </c>
      <c r="V77" s="4">
        <v>72.099999999999994</v>
      </c>
      <c r="W77" s="4" t="e">
        <f t="array" aca="1" ref="W77" ca="1">_xludf.IFS(V77&gt;78, 1, V77&lt;45, 2, TRUE, 0)</f>
        <v>#NAME?</v>
      </c>
      <c r="X77" s="4">
        <v>15</v>
      </c>
      <c r="Y77" s="4" t="e">
        <f t="array" aca="1" ref="Y77" ca="1">_xludf.IFS(X77&gt;45, 1, X77&lt;23, 2, TRUE, 0)</f>
        <v>#NAME?</v>
      </c>
      <c r="Z77" s="4">
        <v>6</v>
      </c>
      <c r="AA77" s="4" t="e">
        <f t="array" aca="1" ref="AA77" ca="1">_xludf.IFS(Z77&gt;10, 1, Z77&lt;2, 2, TRUE, 0)</f>
        <v>#NAME?</v>
      </c>
      <c r="AB77" s="4">
        <v>6.1</v>
      </c>
      <c r="AC77" s="4" t="e">
        <f t="array" aca="1" ref="AC77" ca="1">_xludf.IFS(AB77&gt;6, 1, AB77&lt;0, 2, TRUE, 0)</f>
        <v>#NAME?</v>
      </c>
      <c r="AD77" s="4">
        <v>0.8</v>
      </c>
      <c r="AE77" s="4" t="e">
        <f t="array" aca="1" ref="AE77" ca="1">_xludf.IFS(AD77&gt;2, 1, AD77&lt;0, 2, TRUE, 0)</f>
        <v>#NAME?</v>
      </c>
      <c r="AF77" s="4">
        <v>178</v>
      </c>
      <c r="AG77" s="4" t="e">
        <f t="array" aca="1" ref="AG77" ca="1">_xludf.IFS(AF77&gt;100, 1, AF77&lt;70, 2, TRUE, 0)</f>
        <v>#NAME?</v>
      </c>
      <c r="AH77" s="4">
        <v>45.9</v>
      </c>
      <c r="AI77" s="4" t="e">
        <f t="array" aca="1" ref="AI77" ca="1">_xludf.IFS(AH77&gt;20, 1, AH77&lt;8, 2, TRUE, 0)</f>
        <v>#NAME?</v>
      </c>
      <c r="AJ77" s="4">
        <v>9</v>
      </c>
      <c r="AK77" s="4" t="e">
        <f t="array" aca="1" ref="AK77" ca="1">_xludf.IFS(AJ77&gt;1.3, 1, AJ77&lt;0.7, 2, TRUE, 0)</f>
        <v>#NAME?</v>
      </c>
      <c r="AL77" s="4">
        <v>15</v>
      </c>
      <c r="AM77" s="4" t="e">
        <f t="array" aca="1" ref="AM77" ca="1">_xludf.IFS(AL77&gt;39, 1, AL77&lt;13, 2, TRUE, 0)</f>
        <v>#NAME?</v>
      </c>
      <c r="AN77" s="4">
        <v>9</v>
      </c>
      <c r="AO77" s="4" t="e">
        <f t="array" aca="1" ref="AO77" ca="1">_xludf.IFS(AN77&gt;52, 1, AN77&lt;7, 2, TRUE, 0)</f>
        <v>#NAME?</v>
      </c>
      <c r="AP77" s="4">
        <v>5</v>
      </c>
      <c r="AQ77" s="4" t="e">
        <f t="array" aca="1" ref="AQ77" ca="1">_xludf.IFS(AP77&gt;7.6, 1, AP77&lt;4.4, 2, TRUE, 0)</f>
        <v>#NAME?</v>
      </c>
      <c r="AR77" s="4">
        <v>146</v>
      </c>
      <c r="AS77" s="4" t="e">
        <f t="array" aca="1" ref="AS77" ca="1">_xludf.IFS(AR77&gt;200, 1, AR77&lt;0, 2, TRUE, 0)</f>
        <v>#NAME?</v>
      </c>
      <c r="AT77" s="4">
        <v>134</v>
      </c>
      <c r="AU77" s="4" t="e">
        <f t="array" aca="1" ref="AU77" ca="1">_xludf.IFS(AT77&gt;150, 1, AT77&lt;0, 2, TRUE, 0)</f>
        <v>#NAME?</v>
      </c>
      <c r="AV77" s="4">
        <v>8.9</v>
      </c>
      <c r="AW77" s="4" t="e">
        <f t="array" aca="1" ref="AW77" ca="1">_xludf.IFS(AV77&gt;10.2, 1, AV77&lt;8.8, 2, TRUE, 0)</f>
        <v>#NAME?</v>
      </c>
      <c r="AX77" s="4">
        <v>3.5</v>
      </c>
      <c r="AY77" s="4" t="e">
        <f t="array" aca="1" ref="AY77" ca="1">_xludf.IFS(AX77&gt;5.1, 1, AX77&lt;2.4, 2, TRUE, 0)</f>
        <v>#NAME?</v>
      </c>
      <c r="AZ77" s="4">
        <v>142</v>
      </c>
      <c r="BA77" s="4" t="e">
        <f t="array" aca="1" ref="BA77" ca="1">_xludf.IFS(AZ77&gt;146, 1, AZ77&lt;136, 2, TRUE, 0)</f>
        <v>#NAME?</v>
      </c>
      <c r="BB77" s="4">
        <v>4.5999999999999996</v>
      </c>
      <c r="BC77" s="4" t="e">
        <f t="array" aca="1" ref="BC77" ca="1">_xludf.IFS(BB77&gt;5.1, 1, BB77&lt;3.5, 2, TRUE, 0)</f>
        <v>#NAME?</v>
      </c>
      <c r="BD77" s="4">
        <v>6.9</v>
      </c>
      <c r="BE77" s="4" t="e">
        <f t="array" aca="1" ref="BE77" ca="1">_xludf.IFS(BD77&gt;8.7, 1, BD77&lt;6.6, 2, TRUE, 0)</f>
        <v>#NAME?</v>
      </c>
      <c r="BF77" s="4">
        <v>3.9</v>
      </c>
      <c r="BG77" s="4" t="e">
        <f t="array" aca="1" ref="BG77" ca="1">_xludf.IFS(BF77&gt;5.2, 1, BF77&lt;3.5, 2, TRUE, 0)</f>
        <v>#NAME?</v>
      </c>
      <c r="BH77" s="4">
        <v>3</v>
      </c>
      <c r="BI77" s="4" t="e">
        <f t="array" aca="1" ref="BI77" ca="1">_xludf.IFS(BH77&gt;3.5, 1, BH77&lt;1.5, 2, TRUE, 0)</f>
        <v>#NAME?</v>
      </c>
      <c r="BJ77" s="4">
        <v>86</v>
      </c>
      <c r="BK77" s="4" t="e">
        <f t="array" aca="1" ref="BK77" ca="1">_xludf.IFS(BJ77&gt;129, 1, BJ77&lt;40, 2, TRUE, 0)</f>
        <v>#NAME?</v>
      </c>
      <c r="BL77" s="4">
        <v>68</v>
      </c>
      <c r="BM77" s="4" t="e">
        <f t="array" aca="1" ref="BM77" ca="1">_xludf.IFS(BL77&gt;158, 1, BL77&lt;37, 2, TRUE, 0)</f>
        <v>#NAME?</v>
      </c>
      <c r="BN77" s="4">
        <v>115</v>
      </c>
      <c r="BO77" s="4" t="e">
        <f t="array" aca="1" ref="BO77" ca="1">_xludf.IFS(BN77&gt;392, 1, BN77&lt;135, 2, TRUE, 0)</f>
        <v>#NAME?</v>
      </c>
      <c r="BP77" s="4">
        <v>183</v>
      </c>
      <c r="BQ77" s="4" t="e">
        <f t="array" aca="1" ref="BQ77" ca="1">_xludf.IFS(BP77&gt;400, 1, BP77&lt;250, 2, TRUE, 0)</f>
        <v>#NAME?</v>
      </c>
      <c r="BR77" s="4">
        <v>489</v>
      </c>
      <c r="BS77" s="4" t="e">
        <f t="array" aca="1" ref="BS77" ca="1">_xludf.IFS(BR77&gt;400, 1, BR77&lt;30, 2, TRUE, 0)</f>
        <v>#NAME?</v>
      </c>
      <c r="BT77" s="4">
        <v>0.31</v>
      </c>
      <c r="BV77" s="4" t="s">
        <v>90</v>
      </c>
      <c r="BW77" s="4">
        <v>6.4</v>
      </c>
      <c r="BX77" s="4" t="s">
        <v>17</v>
      </c>
    </row>
    <row r="78" spans="1:76" ht="15.75" customHeight="1">
      <c r="A78" s="4">
        <v>359647</v>
      </c>
      <c r="B78" s="4" t="s">
        <v>21</v>
      </c>
      <c r="C78" s="4">
        <v>49</v>
      </c>
      <c r="D78" s="4">
        <v>8.8699999999999992</v>
      </c>
      <c r="E78" s="4" t="e">
        <f t="array" aca="1" ref="E78" ca="1">_xludf.IFS(D78&gt;10, 1, D78&lt;4, 2, TRUE, 0)</f>
        <v>#NAME?</v>
      </c>
      <c r="F78" s="4">
        <v>3.11</v>
      </c>
      <c r="G78" s="4" t="e">
        <f t="array" aca="1" ref="G78" ca="1">_xludf.IFS(F78&gt;6.2, 1, F78&lt;3.7, 2, TRUE, 0)</f>
        <v>#NAME?</v>
      </c>
      <c r="H78" s="4">
        <v>9.3000000000000007</v>
      </c>
      <c r="I78" s="4" t="e">
        <f t="array" aca="1" ref="I78" ca="1">_xludf.IFS(H78&gt;18, 1, H78&lt;13, 2, TRUE, 0)</f>
        <v>#NAME?</v>
      </c>
      <c r="J78" s="4">
        <v>28.2</v>
      </c>
      <c r="K78" s="4" t="e">
        <f t="array" aca="1" ref="K78" ca="1">_xludf.IFS(J78&gt;55, 1, J78&lt;34, 2, TRUE, 0)</f>
        <v>#NAME?</v>
      </c>
      <c r="L78" s="4">
        <v>90.7</v>
      </c>
      <c r="M78" s="4" t="e">
        <f t="array" aca="1" ref="M78" ca="1">_xludf.IFS(L78&gt;100, 1, L78&lt;80, 2, TRUE, 0)</f>
        <v>#NAME?</v>
      </c>
      <c r="N78" s="4">
        <v>29.9</v>
      </c>
      <c r="O78" s="4" t="e">
        <f t="array" aca="1" ref="O78" ca="1">_xludf.IFS(N78&gt;32, 1, N78&lt;26, 2, TRUE, 0)</f>
        <v>#NAME?</v>
      </c>
      <c r="P78" s="4">
        <v>33</v>
      </c>
      <c r="Q78" s="4" t="e">
        <f t="array" aca="1" ref="Q78" ca="1">_xludf.IFS(P78&gt;37, 1, P78&lt;31, 2, TRUE, 0)</f>
        <v>#NAME?</v>
      </c>
      <c r="R78" s="4">
        <v>232</v>
      </c>
      <c r="S78" s="4" t="e">
        <f t="array" aca="1" ref="S78" ca="1">_xludf.IFS(R78&gt;400, 1, R78&lt;138, 2, TRUE, 0)</f>
        <v>#NAME?</v>
      </c>
      <c r="T78" s="4">
        <v>14</v>
      </c>
      <c r="U78" s="4" t="e">
        <f t="array" aca="1" ref="U78" ca="1">_xludf.IFS(T78&gt;15, 1, T78&lt;11, 2, TRUE, 0)</f>
        <v>#NAME?</v>
      </c>
      <c r="V78" s="4">
        <v>73.8</v>
      </c>
      <c r="W78" s="4" t="e">
        <f t="array" aca="1" ref="W78" ca="1">_xludf.IFS(V78&gt;78, 1, V78&lt;45, 2, TRUE, 0)</f>
        <v>#NAME?</v>
      </c>
      <c r="X78" s="4">
        <v>19.3</v>
      </c>
      <c r="Y78" s="4" t="e">
        <f t="array" aca="1" ref="Y78" ca="1">_xludf.IFS(X78&gt;45, 1, X78&lt;23, 2, TRUE, 0)</f>
        <v>#NAME?</v>
      </c>
      <c r="Z78" s="4">
        <v>5.2</v>
      </c>
      <c r="AA78" s="4" t="e">
        <f t="array" aca="1" ref="AA78" ca="1">_xludf.IFS(Z78&gt;10, 1, Z78&lt;2, 2, TRUE, 0)</f>
        <v>#NAME?</v>
      </c>
      <c r="AB78" s="4">
        <v>1.2</v>
      </c>
      <c r="AC78" s="4" t="e">
        <f t="array" aca="1" ref="AC78" ca="1">_xludf.IFS(AB78&gt;6, 1, AB78&lt;0, 2, TRUE, 0)</f>
        <v>#NAME?</v>
      </c>
      <c r="AD78" s="4">
        <v>0.5</v>
      </c>
      <c r="AE78" s="4" t="e">
        <f t="array" aca="1" ref="AE78" ca="1">_xludf.IFS(AD78&gt;2, 1, AD78&lt;0, 2, TRUE, 0)</f>
        <v>#NAME?</v>
      </c>
      <c r="AF78" s="4">
        <v>256</v>
      </c>
      <c r="AG78" s="4" t="e">
        <f t="array" aca="1" ref="AG78" ca="1">_xludf.IFS(AF78&gt;100, 1, AF78&lt;70, 2, TRUE, 0)</f>
        <v>#NAME?</v>
      </c>
      <c r="AH78" s="4">
        <v>74.599999999999994</v>
      </c>
      <c r="AI78" s="4" t="e">
        <f t="array" aca="1" ref="AI78" ca="1">_xludf.IFS(AH78&gt;20, 1, AH78&lt;8, 2, TRUE, 0)</f>
        <v>#NAME?</v>
      </c>
      <c r="AJ78" s="4">
        <v>9.4</v>
      </c>
      <c r="AK78" s="4" t="e">
        <f t="array" aca="1" ref="AK78" ca="1">_xludf.IFS(AJ78&gt;1.3, 1, AJ78&lt;0.7, 2, TRUE, 0)</f>
        <v>#NAME?</v>
      </c>
      <c r="AL78" s="4">
        <v>10</v>
      </c>
      <c r="AM78" s="4" t="e">
        <f t="array" aca="1" ref="AM78" ca="1">_xludf.IFS(AL78&gt;39, 1, AL78&lt;13, 2, TRUE, 0)</f>
        <v>#NAME?</v>
      </c>
      <c r="AN78" s="4">
        <v>11</v>
      </c>
      <c r="AO78" s="4" t="e">
        <f t="array" aca="1" ref="AO78" ca="1">_xludf.IFS(AN78&gt;52, 1, AN78&lt;7, 2, TRUE, 0)</f>
        <v>#NAME?</v>
      </c>
      <c r="AP78" s="4">
        <v>7.8</v>
      </c>
      <c r="AQ78" s="4" t="e">
        <f t="array" aca="1" ref="AQ78" ca="1">_xludf.IFS(AP78&gt;7.6, 1, AP78&lt;4.4, 2, TRUE, 0)</f>
        <v>#NAME?</v>
      </c>
      <c r="AR78" s="4">
        <v>128</v>
      </c>
      <c r="AS78" s="4" t="e">
        <f t="array" aca="1" ref="AS78" ca="1">_xludf.IFS(AR78&gt;200, 1, AR78&lt;0, 2, TRUE, 0)</f>
        <v>#NAME?</v>
      </c>
      <c r="AT78" s="4">
        <v>157</v>
      </c>
      <c r="AU78" s="4" t="e">
        <f t="array" aca="1" ref="AU78" ca="1">_xludf.IFS(AT78&gt;150, 1, AT78&lt;0, 2, TRUE, 0)</f>
        <v>#NAME?</v>
      </c>
      <c r="AV78" s="4">
        <v>9.6</v>
      </c>
      <c r="AW78" s="4" t="e">
        <f t="array" aca="1" ref="AW78" ca="1">_xludf.IFS(AV78&gt;10.2, 1, AV78&lt;8.8, 2, TRUE, 0)</f>
        <v>#NAME?</v>
      </c>
      <c r="AX78" s="4">
        <v>4.5999999999999996</v>
      </c>
      <c r="AY78" s="4" t="e">
        <f t="array" aca="1" ref="AY78" ca="1">_xludf.IFS(AX78&gt;5.1, 1, AX78&lt;2.4, 2, TRUE, 0)</f>
        <v>#NAME?</v>
      </c>
      <c r="AZ78" s="4">
        <v>138</v>
      </c>
      <c r="BA78" s="4" t="e">
        <f t="array" aca="1" ref="BA78" ca="1">_xludf.IFS(AZ78&gt;146, 1, AZ78&lt;136, 2, TRUE, 0)</f>
        <v>#NAME?</v>
      </c>
      <c r="BB78" s="4">
        <v>4.3</v>
      </c>
      <c r="BC78" s="4" t="e">
        <f t="array" aca="1" ref="BC78" ca="1">_xludf.IFS(BB78&gt;5.1, 1, BB78&lt;3.5, 2, TRUE, 0)</f>
        <v>#NAME?</v>
      </c>
      <c r="BD78" s="4">
        <v>6.4</v>
      </c>
      <c r="BE78" s="4" t="e">
        <f t="array" aca="1" ref="BE78" ca="1">_xludf.IFS(BD78&gt;8.7, 1, BD78&lt;6.6, 2, TRUE, 0)</f>
        <v>#NAME?</v>
      </c>
      <c r="BF78" s="4">
        <v>4</v>
      </c>
      <c r="BG78" s="4" t="e">
        <f t="array" aca="1" ref="BG78" ca="1">_xludf.IFS(BF78&gt;5.2, 1, BF78&lt;3.5, 2, TRUE, 0)</f>
        <v>#NAME?</v>
      </c>
      <c r="BH78" s="4">
        <v>2.4</v>
      </c>
      <c r="BI78" s="4" t="e">
        <f t="array" aca="1" ref="BI78" ca="1">_xludf.IFS(BH78&gt;3.5, 1, BH78&lt;1.5, 2, TRUE, 0)</f>
        <v>#NAME?</v>
      </c>
      <c r="BJ78" s="4">
        <v>77</v>
      </c>
      <c r="BK78" s="4" t="e">
        <f t="array" aca="1" ref="BK78" ca="1">_xludf.IFS(BJ78&gt;129, 1, BJ78&lt;40, 2, TRUE, 0)</f>
        <v>#NAME?</v>
      </c>
      <c r="BL78" s="4">
        <v>52</v>
      </c>
      <c r="BM78" s="4" t="e">
        <f t="array" aca="1" ref="BM78" ca="1">_xludf.IFS(BL78&gt;158, 1, BL78&lt;37, 2, TRUE, 0)</f>
        <v>#NAME?</v>
      </c>
      <c r="BN78" s="4">
        <v>231</v>
      </c>
      <c r="BO78" s="4" t="e">
        <f t="array" aca="1" ref="BO78" ca="1">_xludf.IFS(BN78&gt;392, 1, BN78&lt;135, 2, TRUE, 0)</f>
        <v>#NAME?</v>
      </c>
      <c r="BP78" s="4">
        <v>283</v>
      </c>
      <c r="BQ78" s="4" t="e">
        <f t="array" aca="1" ref="BQ78" ca="1">_xludf.IFS(BP78&gt;400, 1, BP78&lt;250, 2, TRUE, 0)</f>
        <v>#NAME?</v>
      </c>
      <c r="BR78" s="4">
        <v>105</v>
      </c>
      <c r="BS78" s="4" t="e">
        <f t="array" aca="1" ref="BS78" ca="1">_xludf.IFS(BR78&gt;400, 1, BR78&lt;30, 2, TRUE, 0)</f>
        <v>#NAME?</v>
      </c>
      <c r="BT78" s="4">
        <v>0.35</v>
      </c>
      <c r="BV78" s="4" t="s">
        <v>90</v>
      </c>
      <c r="BW78" s="4">
        <v>6.9</v>
      </c>
      <c r="BX78" s="4" t="s">
        <v>17</v>
      </c>
    </row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1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000"/>
  <sheetViews>
    <sheetView tabSelected="1" topLeftCell="A76" workbookViewId="0">
      <selection activeCell="G47" sqref="G47"/>
    </sheetView>
  </sheetViews>
  <sheetFormatPr defaultColWidth="12.5703125" defaultRowHeight="15" customHeight="1"/>
  <cols>
    <col min="1" max="1" width="13.5703125" customWidth="1"/>
    <col min="2" max="3" width="5.85546875" customWidth="1"/>
    <col min="4" max="4" width="10.85546875" customWidth="1"/>
    <col min="5" max="5" width="6.28515625" customWidth="1"/>
    <col min="6" max="6" width="10.42578125" customWidth="1"/>
    <col min="7" max="7" width="6.140625" customWidth="1"/>
    <col min="8" max="10" width="5.85546875" customWidth="1"/>
    <col min="11" max="11" width="11" customWidth="1"/>
    <col min="12" max="12" width="10.7109375" customWidth="1"/>
    <col min="13" max="13" width="5.85546875" customWidth="1"/>
    <col min="14" max="14" width="11.42578125" customWidth="1"/>
    <col min="15" max="15" width="5.85546875" customWidth="1"/>
    <col min="16" max="16" width="12.85546875" customWidth="1"/>
    <col min="17" max="17" width="5.85546875" customWidth="1"/>
    <col min="18" max="18" width="9.42578125" customWidth="1"/>
    <col min="19" max="19" width="5.85546875" customWidth="1"/>
    <col min="20" max="20" width="12.42578125" customWidth="1"/>
    <col min="21" max="21" width="5.85546875" customWidth="1"/>
    <col min="22" max="22" width="12.28515625" customWidth="1"/>
    <col min="23" max="27" width="5.85546875" customWidth="1"/>
    <col min="28" max="28" width="11.42578125" customWidth="1"/>
    <col min="29" max="29" width="5.85546875" customWidth="1"/>
    <col min="30" max="30" width="10.85546875" customWidth="1"/>
    <col min="31" max="31" width="5.85546875" customWidth="1"/>
    <col min="32" max="32" width="9.7109375" customWidth="1"/>
    <col min="33" max="33" width="5.85546875" customWidth="1"/>
    <col min="34" max="34" width="10" customWidth="1"/>
    <col min="35" max="71" width="5.85546875" customWidth="1"/>
    <col min="72" max="73" width="11" customWidth="1"/>
    <col min="74" max="74" width="14.140625" customWidth="1"/>
    <col min="75" max="92" width="5.85546875" customWidth="1"/>
    <col min="93" max="101" width="11" customWidth="1"/>
  </cols>
  <sheetData>
    <row r="1" spans="1:77" ht="13.5">
      <c r="A1" s="6" t="s">
        <v>93</v>
      </c>
      <c r="B1" s="7" t="s">
        <v>0</v>
      </c>
      <c r="C1" s="1" t="s">
        <v>1</v>
      </c>
      <c r="D1" s="4" t="s">
        <v>94</v>
      </c>
      <c r="E1" s="4"/>
      <c r="F1" s="4" t="s">
        <v>95</v>
      </c>
      <c r="G1" s="4"/>
      <c r="H1" s="4" t="s">
        <v>3</v>
      </c>
      <c r="I1" s="4"/>
      <c r="J1" s="4" t="s">
        <v>96</v>
      </c>
      <c r="K1" s="4"/>
      <c r="L1" s="4" t="s">
        <v>97</v>
      </c>
      <c r="M1" s="4"/>
      <c r="N1" s="4" t="s">
        <v>98</v>
      </c>
      <c r="O1" s="4"/>
      <c r="P1" s="4" t="s">
        <v>99</v>
      </c>
      <c r="Q1" s="4"/>
      <c r="R1" s="4" t="s">
        <v>100</v>
      </c>
      <c r="S1" s="4"/>
      <c r="T1" s="4" t="s">
        <v>101</v>
      </c>
      <c r="U1" s="4"/>
      <c r="V1" s="4" t="s">
        <v>102</v>
      </c>
      <c r="W1" s="4"/>
      <c r="X1" s="8" t="s">
        <v>103</v>
      </c>
      <c r="Y1" s="4"/>
      <c r="Z1" s="4" t="s">
        <v>104</v>
      </c>
      <c r="AA1" s="4"/>
      <c r="AB1" s="4" t="s">
        <v>105</v>
      </c>
      <c r="AC1" s="4"/>
      <c r="AD1" s="4" t="s">
        <v>106</v>
      </c>
      <c r="AE1" s="4"/>
      <c r="AF1" s="4" t="s">
        <v>107</v>
      </c>
      <c r="AG1" s="4"/>
      <c r="AH1" s="4" t="s">
        <v>108</v>
      </c>
      <c r="AI1" s="4"/>
      <c r="AJ1" s="4" t="s">
        <v>109</v>
      </c>
      <c r="AK1" s="4"/>
      <c r="AL1" s="4" t="s">
        <v>64</v>
      </c>
      <c r="AM1" s="4"/>
      <c r="AN1" s="4" t="s">
        <v>65</v>
      </c>
      <c r="AO1" s="4"/>
      <c r="AP1" s="4" t="s">
        <v>110</v>
      </c>
      <c r="AQ1" s="4"/>
      <c r="AR1" s="4" t="s">
        <v>111</v>
      </c>
      <c r="AS1" s="4"/>
      <c r="AT1" s="4" t="s">
        <v>112</v>
      </c>
      <c r="AU1" s="4"/>
      <c r="AV1" s="4" t="s">
        <v>113</v>
      </c>
      <c r="AW1" s="4"/>
      <c r="AX1" s="4" t="s">
        <v>114</v>
      </c>
      <c r="AY1" s="4"/>
      <c r="AZ1" s="4" t="s">
        <v>115</v>
      </c>
      <c r="BA1" s="4"/>
      <c r="BB1" s="4" t="s">
        <v>116</v>
      </c>
      <c r="BC1" s="4"/>
      <c r="BD1" s="4" t="s">
        <v>117</v>
      </c>
      <c r="BF1" s="4" t="s">
        <v>118</v>
      </c>
      <c r="BH1" s="4" t="s">
        <v>119</v>
      </c>
      <c r="BJ1" s="4" t="s">
        <v>120</v>
      </c>
      <c r="BL1" s="4" t="s">
        <v>121</v>
      </c>
      <c r="BN1" s="4" t="s">
        <v>122</v>
      </c>
      <c r="BP1" s="4" t="s">
        <v>123</v>
      </c>
      <c r="BR1" s="4" t="s">
        <v>124</v>
      </c>
      <c r="BT1" s="9" t="s">
        <v>125</v>
      </c>
    </row>
    <row r="2" spans="1:77" ht="12.75">
      <c r="A2" s="4" t="s">
        <v>126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77" ht="12.75">
      <c r="A3" s="2">
        <v>6143</v>
      </c>
      <c r="B3" s="7" t="s">
        <v>11</v>
      </c>
      <c r="C3" s="2">
        <v>63</v>
      </c>
      <c r="D3" s="4">
        <v>7.18</v>
      </c>
      <c r="E3" s="4" cm="1">
        <f t="array" ref="E3">_xlfn.IFS(D3&gt;10, 1, D3&lt;4, 2, TRUE, 0)</f>
        <v>0</v>
      </c>
      <c r="F3" s="4">
        <v>3.58</v>
      </c>
      <c r="G3" s="4" cm="1">
        <f t="array" ref="G3">_xlfn.IFS(F3&gt;6.2, 1, F3&lt;3.7, 2, TRUE, 0)</f>
        <v>2</v>
      </c>
      <c r="H3" s="4">
        <v>10.4</v>
      </c>
      <c r="I3" s="4" cm="1">
        <f t="array" ref="I3">_xlfn.IFS(H3&gt;18, 1, H3&lt;13, 2, TRUE, 0)</f>
        <v>2</v>
      </c>
      <c r="J3" s="4">
        <v>29.5</v>
      </c>
      <c r="K3" s="4" cm="1">
        <f t="array" ref="K3">_xlfn.IFS(J3&gt;55, 1, J3&lt;34, 2, TRUE, 0)</f>
        <v>2</v>
      </c>
      <c r="L3" s="4">
        <v>82.4</v>
      </c>
      <c r="M3" s="4">
        <v>0</v>
      </c>
      <c r="N3" s="4">
        <v>29.1</v>
      </c>
      <c r="O3" s="4">
        <v>0</v>
      </c>
      <c r="P3" s="4">
        <v>35.299999999999997</v>
      </c>
      <c r="Q3" s="4">
        <v>0</v>
      </c>
      <c r="R3" s="4">
        <v>135</v>
      </c>
      <c r="S3" s="4">
        <v>2</v>
      </c>
      <c r="T3" s="4">
        <v>13.2</v>
      </c>
      <c r="U3" s="4">
        <v>0</v>
      </c>
      <c r="V3" s="4">
        <v>51.4</v>
      </c>
      <c r="W3" s="4">
        <v>0</v>
      </c>
      <c r="X3" s="4">
        <v>10.4</v>
      </c>
      <c r="Y3" s="4">
        <v>2</v>
      </c>
      <c r="Z3" s="4">
        <v>9.1</v>
      </c>
      <c r="AA3" s="4">
        <v>0</v>
      </c>
      <c r="AB3" s="4">
        <v>28.7</v>
      </c>
      <c r="AC3" s="4">
        <v>1</v>
      </c>
      <c r="AD3" s="4">
        <v>0.4</v>
      </c>
      <c r="AE3" s="4">
        <v>0</v>
      </c>
      <c r="AF3" s="4">
        <v>131</v>
      </c>
      <c r="AG3" s="4" cm="1">
        <f t="array" ref="AG3">_xlfn.IFS(AF3&gt;100, 1, AF3&lt;70, 2, TRUE, 0)</f>
        <v>1</v>
      </c>
      <c r="AH3" s="4">
        <v>66.3</v>
      </c>
      <c r="AI3" s="4" cm="1">
        <f t="array" ref="AI3">_xlfn.IFS(AH3&gt;20, 1, AH3&lt;8, 2, TRUE, 0)</f>
        <v>1</v>
      </c>
      <c r="AJ3" s="4">
        <v>9.1</v>
      </c>
      <c r="AK3" s="4" cm="1">
        <f t="array" ref="AK3">_xlfn.IFS(AJ3&gt;1.3, 1, AJ3&lt;0.7, 2, TRUE, 0)</f>
        <v>1</v>
      </c>
      <c r="AL3" s="4">
        <v>15</v>
      </c>
      <c r="AM3" s="4">
        <v>0</v>
      </c>
      <c r="AN3" s="4">
        <v>13</v>
      </c>
      <c r="AO3" s="4" cm="1">
        <f t="array" ref="AO3">_xlfn.IFS(AN3&gt;52, 1, AN3&lt;7, 2, TRUE, 0)</f>
        <v>0</v>
      </c>
      <c r="AP3" s="4" t="s">
        <v>17</v>
      </c>
      <c r="AQ3" s="4"/>
      <c r="AR3" s="4" t="s">
        <v>17</v>
      </c>
      <c r="AS3" s="4"/>
      <c r="AT3" s="4" t="s">
        <v>17</v>
      </c>
      <c r="AU3" s="4"/>
      <c r="AV3" s="4">
        <v>11.2</v>
      </c>
      <c r="AW3" s="4">
        <v>1</v>
      </c>
      <c r="AX3" s="4">
        <v>4.8</v>
      </c>
      <c r="AY3" s="4">
        <v>0</v>
      </c>
      <c r="AZ3" s="4">
        <v>132</v>
      </c>
      <c r="BA3" s="4" cm="1">
        <f t="array" ref="BA3">_xlfn.IFS(AZ3&gt;146, 1, AZ3&lt;136, 2, TRUE, 0)</f>
        <v>2</v>
      </c>
      <c r="BB3" s="4">
        <v>4.5</v>
      </c>
      <c r="BC3" s="4" cm="1">
        <f t="array" ref="BC3">_xlfn.IFS(BB3&gt;5.1, 1, BB3&lt;3.5, 2, TRUE, 0)</f>
        <v>0</v>
      </c>
      <c r="BD3" s="4">
        <v>6.9</v>
      </c>
      <c r="BE3" s="4">
        <v>0</v>
      </c>
      <c r="BF3" s="4">
        <v>4</v>
      </c>
      <c r="BG3" s="4">
        <v>0</v>
      </c>
      <c r="BH3" s="4">
        <v>2.9</v>
      </c>
      <c r="BI3" s="4">
        <v>0</v>
      </c>
      <c r="BJ3" s="4">
        <v>130</v>
      </c>
      <c r="BK3" s="4">
        <v>1</v>
      </c>
      <c r="BL3" s="4" t="s">
        <v>17</v>
      </c>
      <c r="BN3" s="4" t="s">
        <v>17</v>
      </c>
      <c r="BP3" s="4" t="s">
        <v>17</v>
      </c>
      <c r="BR3" s="4" t="s">
        <v>17</v>
      </c>
    </row>
    <row r="4" spans="1:77" ht="12.75">
      <c r="A4" s="2">
        <v>22678</v>
      </c>
      <c r="B4" s="7" t="s">
        <v>11</v>
      </c>
      <c r="C4" s="2">
        <v>77</v>
      </c>
      <c r="D4" s="4">
        <v>4.82</v>
      </c>
      <c r="E4" s="4" cm="1">
        <f t="array" ref="E4">_xlfn.IFS(D4&gt;10, 1, D4&lt;4, 2, TRUE, 0)</f>
        <v>0</v>
      </c>
      <c r="F4" s="4">
        <v>3.24</v>
      </c>
      <c r="G4" s="4" cm="1">
        <f t="array" ref="G4">_xlfn.IFS(F4&gt;6.2, 1, F4&lt;3.7, 2, TRUE, 0)</f>
        <v>2</v>
      </c>
      <c r="H4" s="4">
        <v>10.9</v>
      </c>
      <c r="I4" s="4" cm="1">
        <f t="array" ref="I4">_xlfn.IFS(H4&gt;18, 1, H4&lt;13, 2, TRUE, 0)</f>
        <v>2</v>
      </c>
      <c r="J4" s="4">
        <v>30.7</v>
      </c>
      <c r="K4" s="4" cm="1">
        <f t="array" ref="K4">_xlfn.IFS(J4&gt;55, 1, J4&lt;34, 2, TRUE, 0)</f>
        <v>2</v>
      </c>
      <c r="L4" s="4">
        <v>94.8</v>
      </c>
      <c r="M4" s="4">
        <v>0</v>
      </c>
      <c r="N4" s="4">
        <v>33.6</v>
      </c>
      <c r="O4" s="4">
        <v>1</v>
      </c>
      <c r="P4" s="4">
        <v>35.5</v>
      </c>
      <c r="Q4" s="4">
        <v>0</v>
      </c>
      <c r="R4" s="4">
        <v>127</v>
      </c>
      <c r="S4" s="4">
        <v>2</v>
      </c>
      <c r="T4" s="4">
        <v>14.9</v>
      </c>
      <c r="U4" s="4">
        <v>0</v>
      </c>
      <c r="V4" s="4">
        <v>76.2</v>
      </c>
      <c r="W4" s="4">
        <v>0</v>
      </c>
      <c r="X4" s="4">
        <v>16</v>
      </c>
      <c r="Y4" s="4">
        <v>2</v>
      </c>
      <c r="Z4" s="4">
        <v>6.6</v>
      </c>
      <c r="AA4" s="4">
        <v>0</v>
      </c>
      <c r="AB4" s="4">
        <v>0.6</v>
      </c>
      <c r="AC4" s="4">
        <v>0</v>
      </c>
      <c r="AD4" s="4">
        <v>0.6</v>
      </c>
      <c r="AE4" s="4">
        <v>0</v>
      </c>
      <c r="AF4" s="4">
        <v>109</v>
      </c>
      <c r="AG4" s="4" cm="1">
        <f t="array" ref="AG4">_xlfn.IFS(AF4&gt;100, 1, AF4&lt;70, 2, TRUE, 0)</f>
        <v>1</v>
      </c>
      <c r="AH4" s="4">
        <v>79.900000000000006</v>
      </c>
      <c r="AI4" s="4" cm="1">
        <f t="array" ref="AI4">_xlfn.IFS(AH4&gt;20, 1, AH4&lt;8, 2, TRUE, 0)</f>
        <v>1</v>
      </c>
      <c r="AJ4" s="4">
        <v>10</v>
      </c>
      <c r="AK4" s="4" cm="1">
        <f t="array" ref="AK4">_xlfn.IFS(AJ4&gt;1.3, 1, AJ4&lt;0.7, 2, TRUE, 0)</f>
        <v>1</v>
      </c>
      <c r="AL4" s="4">
        <v>64</v>
      </c>
      <c r="AM4" s="4">
        <v>1</v>
      </c>
      <c r="AN4" s="4">
        <v>46</v>
      </c>
      <c r="AO4" s="4" cm="1">
        <f t="array" ref="AO4">_xlfn.IFS(AN4&gt;52, 1, AN4&lt;7, 2, TRUE, 0)</f>
        <v>0</v>
      </c>
      <c r="AP4" s="4" t="s">
        <v>17</v>
      </c>
      <c r="AQ4" s="4"/>
      <c r="AR4" s="4" t="s">
        <v>17</v>
      </c>
      <c r="AS4" s="4"/>
      <c r="AT4" s="4" t="s">
        <v>17</v>
      </c>
      <c r="AU4" s="4"/>
      <c r="AV4" s="4">
        <v>8.8000000000000007</v>
      </c>
      <c r="AW4" s="4">
        <v>0</v>
      </c>
      <c r="AX4" s="4">
        <v>6.9</v>
      </c>
      <c r="AY4" s="4">
        <v>1</v>
      </c>
      <c r="AZ4" s="4">
        <v>135</v>
      </c>
      <c r="BA4" s="4" cm="1">
        <f t="array" ref="BA4">_xlfn.IFS(AZ4&gt;146, 1, AZ4&lt;136, 2, TRUE, 0)</f>
        <v>2</v>
      </c>
      <c r="BB4" s="4">
        <v>4.7</v>
      </c>
      <c r="BC4" s="4" cm="1">
        <f t="array" ref="BC4">_xlfn.IFS(BB4&gt;5.1, 1, BB4&lt;3.5, 2, TRUE, 0)</f>
        <v>0</v>
      </c>
      <c r="BD4" s="4">
        <v>6.7</v>
      </c>
      <c r="BE4" s="4">
        <v>0</v>
      </c>
      <c r="BF4" s="4">
        <v>4.2</v>
      </c>
      <c r="BG4" s="4">
        <v>0</v>
      </c>
      <c r="BH4" s="4">
        <v>2.5</v>
      </c>
      <c r="BI4" s="4">
        <v>0</v>
      </c>
      <c r="BJ4" s="4">
        <v>31</v>
      </c>
      <c r="BK4" s="4">
        <v>2</v>
      </c>
      <c r="BL4" s="4" t="s">
        <v>17</v>
      </c>
      <c r="BN4" s="4" t="s">
        <v>17</v>
      </c>
      <c r="BP4" s="4" t="s">
        <v>17</v>
      </c>
      <c r="BR4" s="4" t="s">
        <v>17</v>
      </c>
      <c r="BV4" s="2" t="s">
        <v>36</v>
      </c>
      <c r="BW4" s="2">
        <f>COUNTIF(B:B,"M")</f>
        <v>73</v>
      </c>
      <c r="BX4" s="2"/>
      <c r="BY4" s="2"/>
    </row>
    <row r="5" spans="1:77" ht="12.75">
      <c r="A5" s="2">
        <v>78226</v>
      </c>
      <c r="B5" s="7" t="s">
        <v>11</v>
      </c>
      <c r="C5" s="2">
        <v>47</v>
      </c>
      <c r="D5" s="4">
        <v>4.72</v>
      </c>
      <c r="E5" s="4" cm="1">
        <f t="array" ref="E5">_xlfn.IFS(D5&gt;10, 1, D5&lt;4, 2, TRUE, 0)</f>
        <v>0</v>
      </c>
      <c r="F5" s="4">
        <v>3.52</v>
      </c>
      <c r="G5" s="4" cm="1">
        <f t="array" ref="G5">_xlfn.IFS(F5&gt;6.2, 1, F5&lt;3.7, 2, TRUE, 0)</f>
        <v>2</v>
      </c>
      <c r="H5" s="4">
        <v>11.2</v>
      </c>
      <c r="I5" s="4" cm="1">
        <f t="array" ref="I5">_xlfn.IFS(H5&gt;18, 1, H5&lt;13, 2, TRUE, 0)</f>
        <v>2</v>
      </c>
      <c r="J5" s="4">
        <v>32.799999999999997</v>
      </c>
      <c r="K5" s="4" cm="1">
        <f t="array" ref="K5">_xlfn.IFS(J5&gt;55, 1, J5&lt;34, 2, TRUE, 0)</f>
        <v>2</v>
      </c>
      <c r="L5" s="4">
        <v>93.2</v>
      </c>
      <c r="M5" s="4">
        <v>0</v>
      </c>
      <c r="N5" s="4">
        <v>31.8</v>
      </c>
      <c r="O5" s="4">
        <v>0</v>
      </c>
      <c r="P5" s="4">
        <v>34.1</v>
      </c>
      <c r="Q5" s="4">
        <v>0</v>
      </c>
      <c r="R5" s="4">
        <v>133</v>
      </c>
      <c r="S5" s="4">
        <v>2</v>
      </c>
      <c r="T5" s="4">
        <v>13.9</v>
      </c>
      <c r="U5" s="4">
        <v>0</v>
      </c>
      <c r="V5" s="4">
        <v>58.5</v>
      </c>
      <c r="W5" s="4">
        <v>0</v>
      </c>
      <c r="X5" s="4">
        <v>29.4</v>
      </c>
      <c r="Y5" s="4">
        <v>0</v>
      </c>
      <c r="Z5" s="4">
        <v>8.6999999999999993</v>
      </c>
      <c r="AA5" s="4">
        <v>0</v>
      </c>
      <c r="AB5" s="4">
        <v>3</v>
      </c>
      <c r="AC5" s="4">
        <v>0</v>
      </c>
      <c r="AD5" s="4">
        <v>0.4</v>
      </c>
      <c r="AE5" s="4">
        <v>0</v>
      </c>
      <c r="AF5" s="4">
        <v>138</v>
      </c>
      <c r="AG5" s="4" cm="1">
        <f t="array" ref="AG5">_xlfn.IFS(AF5&gt;100, 1, AF5&lt;70, 2, TRUE, 0)</f>
        <v>1</v>
      </c>
      <c r="AH5" s="4">
        <v>75.900000000000006</v>
      </c>
      <c r="AI5" s="4" cm="1">
        <f t="array" ref="AI5">_xlfn.IFS(AH5&gt;20, 1, AH5&lt;8, 2, TRUE, 0)</f>
        <v>1</v>
      </c>
      <c r="AJ5" s="4">
        <v>10.3</v>
      </c>
      <c r="AK5" s="4" cm="1">
        <f t="array" ref="AK5">_xlfn.IFS(AJ5&gt;1.3, 1, AJ5&lt;0.7, 2, TRUE, 0)</f>
        <v>1</v>
      </c>
      <c r="AL5" s="4">
        <v>15</v>
      </c>
      <c r="AM5" s="4">
        <v>0</v>
      </c>
      <c r="AN5" s="4">
        <v>7</v>
      </c>
      <c r="AO5" s="4" cm="1">
        <f t="array" ref="AO5">_xlfn.IFS(AN5&gt;52, 1, AN5&lt;7, 2, TRUE, 0)</f>
        <v>0</v>
      </c>
      <c r="AP5" s="4" t="s">
        <v>17</v>
      </c>
      <c r="AQ5" s="4"/>
      <c r="AR5" s="4" t="s">
        <v>17</v>
      </c>
      <c r="AS5" s="4"/>
      <c r="AT5" s="4" t="s">
        <v>17</v>
      </c>
      <c r="AU5" s="4"/>
      <c r="AV5" s="4">
        <v>8.4</v>
      </c>
      <c r="AW5" s="4">
        <v>2</v>
      </c>
      <c r="AX5" s="4">
        <v>4.5999999999999996</v>
      </c>
      <c r="AY5" s="4">
        <v>0</v>
      </c>
      <c r="AZ5" s="4">
        <v>136</v>
      </c>
      <c r="BA5" s="4" cm="1">
        <f t="array" ref="BA5">_xlfn.IFS(AZ5&gt;146, 1, AZ5&lt;136, 2, TRUE, 0)</f>
        <v>0</v>
      </c>
      <c r="BB5" s="4">
        <v>3.8</v>
      </c>
      <c r="BC5" s="4" cm="1">
        <f t="array" ref="BC5">_xlfn.IFS(BB5&gt;5.1, 1, BB5&lt;3.5, 2, TRUE, 0)</f>
        <v>0</v>
      </c>
      <c r="BD5" s="4">
        <v>6.1</v>
      </c>
      <c r="BE5" s="4">
        <v>2</v>
      </c>
      <c r="BF5" s="4">
        <v>3.4</v>
      </c>
      <c r="BG5" s="4">
        <v>2</v>
      </c>
      <c r="BH5" s="4">
        <v>2.7</v>
      </c>
      <c r="BI5" s="4">
        <v>0</v>
      </c>
      <c r="BJ5" s="4">
        <v>50</v>
      </c>
      <c r="BK5" s="4">
        <v>0</v>
      </c>
      <c r="BL5" s="4" t="s">
        <v>17</v>
      </c>
      <c r="BN5" s="4" t="s">
        <v>17</v>
      </c>
      <c r="BP5" s="4" t="s">
        <v>17</v>
      </c>
      <c r="BR5" s="4" t="s">
        <v>17</v>
      </c>
      <c r="BV5" s="2" t="s">
        <v>37</v>
      </c>
      <c r="BW5" s="2">
        <f>COUNTIF(B:B,"F")</f>
        <v>39</v>
      </c>
      <c r="BX5" s="2"/>
      <c r="BY5" s="2"/>
    </row>
    <row r="6" spans="1:77" ht="12.75">
      <c r="A6" s="2">
        <v>223535</v>
      </c>
      <c r="B6" s="7" t="s">
        <v>11</v>
      </c>
      <c r="C6" s="2">
        <v>62</v>
      </c>
      <c r="D6" s="4">
        <v>6.04</v>
      </c>
      <c r="E6" s="4" cm="1">
        <f t="array" ref="E6">_xlfn.IFS(D6&gt;10, 1, D6&lt;4, 2, TRUE, 0)</f>
        <v>0</v>
      </c>
      <c r="F6" s="4">
        <v>3.67</v>
      </c>
      <c r="G6" s="4" cm="1">
        <f t="array" ref="G6">_xlfn.IFS(F6&gt;6.2, 1, F6&lt;3.7, 2, TRUE, 0)</f>
        <v>2</v>
      </c>
      <c r="H6" s="4">
        <v>11.9</v>
      </c>
      <c r="I6" s="4" cm="1">
        <f t="array" ref="I6">_xlfn.IFS(H6&gt;18, 1, H6&lt;13, 2, TRUE, 0)</f>
        <v>2</v>
      </c>
      <c r="J6" s="4">
        <v>33.200000000000003</v>
      </c>
      <c r="K6" s="4" cm="1">
        <f t="array" ref="K6">_xlfn.IFS(J6&gt;55, 1, J6&lt;34, 2, TRUE, 0)</f>
        <v>2</v>
      </c>
      <c r="L6" s="4">
        <v>90.5</v>
      </c>
      <c r="M6" s="4">
        <v>0</v>
      </c>
      <c r="N6" s="4">
        <v>32.4</v>
      </c>
      <c r="O6" s="4">
        <v>1</v>
      </c>
      <c r="P6" s="4">
        <v>35.799999999999997</v>
      </c>
      <c r="Q6" s="4">
        <v>0</v>
      </c>
      <c r="R6" s="4">
        <v>213</v>
      </c>
      <c r="S6" s="4">
        <v>0</v>
      </c>
      <c r="T6" s="4">
        <v>14.1</v>
      </c>
      <c r="U6" s="4">
        <v>0</v>
      </c>
      <c r="V6" s="4">
        <v>55</v>
      </c>
      <c r="W6" s="4">
        <v>0</v>
      </c>
      <c r="X6" s="4">
        <v>29.6</v>
      </c>
      <c r="Y6" s="4">
        <v>0</v>
      </c>
      <c r="Z6" s="4">
        <v>9.8000000000000007</v>
      </c>
      <c r="AA6" s="4">
        <v>0</v>
      </c>
      <c r="AB6" s="4">
        <v>5.0999999999999996</v>
      </c>
      <c r="AC6" s="4">
        <v>0</v>
      </c>
      <c r="AD6" s="4">
        <v>0.5</v>
      </c>
      <c r="AE6" s="4">
        <v>0</v>
      </c>
      <c r="AF6" s="4">
        <v>140</v>
      </c>
      <c r="AG6" s="4" cm="1">
        <f t="array" ref="AG6">_xlfn.IFS(AF6&gt;100, 1, AF6&lt;70, 2, TRUE, 0)</f>
        <v>1</v>
      </c>
      <c r="AH6" s="4">
        <v>55.1</v>
      </c>
      <c r="AI6" s="4" cm="1">
        <f t="array" ref="AI6">_xlfn.IFS(AH6&gt;20, 1, AH6&lt;8, 2, TRUE, 0)</f>
        <v>1</v>
      </c>
      <c r="AJ6" s="4">
        <v>9.8000000000000007</v>
      </c>
      <c r="AK6" s="4" cm="1">
        <f t="array" ref="AK6">_xlfn.IFS(AJ6&gt;1.3, 1, AJ6&lt;0.7, 2, TRUE, 0)</f>
        <v>1</v>
      </c>
      <c r="AL6" s="4">
        <v>19</v>
      </c>
      <c r="AM6" s="4">
        <v>0</v>
      </c>
      <c r="AN6" s="4">
        <v>17</v>
      </c>
      <c r="AO6" s="4" cm="1">
        <f t="array" ref="AO6">_xlfn.IFS(AN6&gt;52, 1, AN6&lt;7, 2, TRUE, 0)</f>
        <v>0</v>
      </c>
      <c r="AP6" s="4" t="s">
        <v>17</v>
      </c>
      <c r="AQ6" s="4"/>
      <c r="AR6" s="4" t="s">
        <v>17</v>
      </c>
      <c r="AS6" s="4"/>
      <c r="AT6" s="4" t="s">
        <v>17</v>
      </c>
      <c r="AU6" s="4"/>
      <c r="AV6" s="4">
        <v>9.8000000000000007</v>
      </c>
      <c r="AW6" s="4">
        <v>0</v>
      </c>
      <c r="AX6" s="4">
        <v>3.5</v>
      </c>
      <c r="AY6" s="4">
        <v>0</v>
      </c>
      <c r="AZ6" s="4">
        <v>138</v>
      </c>
      <c r="BA6" s="4" cm="1">
        <f t="array" ref="BA6">_xlfn.IFS(AZ6&gt;146, 1, AZ6&lt;136, 2, TRUE, 0)</f>
        <v>0</v>
      </c>
      <c r="BB6" s="4">
        <v>4.5999999999999996</v>
      </c>
      <c r="BC6" s="4" cm="1">
        <f t="array" ref="BC6">_xlfn.IFS(BB6&gt;5.1, 1, BB6&lt;3.5, 2, TRUE, 0)</f>
        <v>0</v>
      </c>
      <c r="BD6" s="4">
        <v>7.5</v>
      </c>
      <c r="BE6" s="4">
        <v>0</v>
      </c>
      <c r="BF6" s="4">
        <v>4.4000000000000004</v>
      </c>
      <c r="BG6" s="4">
        <v>0</v>
      </c>
      <c r="BH6" s="4">
        <v>3.1</v>
      </c>
      <c r="BI6" s="4">
        <v>0</v>
      </c>
      <c r="BJ6" s="4">
        <v>88</v>
      </c>
      <c r="BK6" s="4">
        <v>0</v>
      </c>
      <c r="BL6" s="4" t="s">
        <v>17</v>
      </c>
      <c r="BN6" s="4" t="s">
        <v>17</v>
      </c>
      <c r="BP6" s="4" t="s">
        <v>17</v>
      </c>
      <c r="BR6" s="4" t="s">
        <v>17</v>
      </c>
    </row>
    <row r="7" spans="1:77" ht="12.75">
      <c r="A7" s="2">
        <v>314908</v>
      </c>
      <c r="B7" s="7" t="s">
        <v>11</v>
      </c>
      <c r="C7" s="2">
        <v>81</v>
      </c>
      <c r="D7" s="4">
        <v>6.37</v>
      </c>
      <c r="E7" s="4" cm="1">
        <f t="array" ref="E7">_xlfn.IFS(D7&gt;10, 1, D7&lt;4, 2, TRUE, 0)</f>
        <v>0</v>
      </c>
      <c r="F7" s="4">
        <v>3.46</v>
      </c>
      <c r="G7" s="4" cm="1">
        <f t="array" ref="G7">_xlfn.IFS(F7&gt;6.2, 1, F7&lt;3.7, 2, TRUE, 0)</f>
        <v>2</v>
      </c>
      <c r="H7" s="4">
        <v>11.8</v>
      </c>
      <c r="I7" s="4" cm="1">
        <f t="array" ref="I7">_xlfn.IFS(H7&gt;18, 1, H7&lt;13, 2, TRUE, 0)</f>
        <v>2</v>
      </c>
      <c r="J7" s="4">
        <v>33</v>
      </c>
      <c r="K7" s="4" cm="1">
        <f t="array" ref="K7">_xlfn.IFS(J7&gt;55, 1, J7&lt;34, 2, TRUE, 0)</f>
        <v>2</v>
      </c>
      <c r="L7" s="4">
        <v>95.4</v>
      </c>
      <c r="M7" s="4">
        <v>0</v>
      </c>
      <c r="N7" s="4">
        <v>34.1</v>
      </c>
      <c r="O7" s="4">
        <v>1</v>
      </c>
      <c r="P7" s="4">
        <v>35.799999999999997</v>
      </c>
      <c r="Q7" s="4">
        <v>0</v>
      </c>
      <c r="R7" s="4">
        <v>84</v>
      </c>
      <c r="S7" s="4">
        <v>2</v>
      </c>
      <c r="T7" s="4">
        <v>13.5</v>
      </c>
      <c r="U7" s="4">
        <v>0</v>
      </c>
      <c r="V7" s="4">
        <v>68</v>
      </c>
      <c r="W7" s="4">
        <v>0</v>
      </c>
      <c r="X7" s="4">
        <v>15.2</v>
      </c>
      <c r="Y7" s="4">
        <v>2</v>
      </c>
      <c r="Z7" s="4">
        <v>9.6999999999999993</v>
      </c>
      <c r="AA7" s="4">
        <v>0</v>
      </c>
      <c r="AB7" s="4">
        <v>6.3</v>
      </c>
      <c r="AC7" s="4">
        <v>1</v>
      </c>
      <c r="AD7" s="4">
        <v>0.8</v>
      </c>
      <c r="AE7" s="4">
        <v>0</v>
      </c>
      <c r="AF7" s="4">
        <v>121</v>
      </c>
      <c r="AG7" s="4" cm="1">
        <f t="array" ref="AG7">_xlfn.IFS(AF7&gt;100, 1, AF7&lt;70, 2, TRUE, 0)</f>
        <v>1</v>
      </c>
      <c r="AH7" s="4">
        <v>55.3</v>
      </c>
      <c r="AI7" s="4" cm="1">
        <f t="array" ref="AI7">_xlfn.IFS(AH7&gt;20, 1, AH7&lt;8, 2, TRUE, 0)</f>
        <v>1</v>
      </c>
      <c r="AJ7" s="4">
        <v>7.5</v>
      </c>
      <c r="AK7" s="4" cm="1">
        <f t="array" ref="AK7">_xlfn.IFS(AJ7&gt;1.3, 1, AJ7&lt;0.7, 2, TRUE, 0)</f>
        <v>1</v>
      </c>
      <c r="AL7" s="4">
        <v>28</v>
      </c>
      <c r="AM7" s="4">
        <v>0</v>
      </c>
      <c r="AN7" s="4">
        <v>23</v>
      </c>
      <c r="AO7" s="4" cm="1">
        <f t="array" ref="AO7">_xlfn.IFS(AN7&gt;52, 1, AN7&lt;7, 2, TRUE, 0)</f>
        <v>0</v>
      </c>
      <c r="AP7" s="4" t="s">
        <v>17</v>
      </c>
      <c r="AQ7" s="4"/>
      <c r="AR7" s="4" t="s">
        <v>17</v>
      </c>
      <c r="AS7" s="4"/>
      <c r="AT7" s="4" t="s">
        <v>17</v>
      </c>
      <c r="AU7" s="4"/>
      <c r="AV7" s="4">
        <v>10</v>
      </c>
      <c r="AW7" s="4">
        <v>0</v>
      </c>
      <c r="AX7" s="4">
        <v>5.2</v>
      </c>
      <c r="AY7" s="4">
        <v>1</v>
      </c>
      <c r="AZ7" s="4">
        <v>134</v>
      </c>
      <c r="BA7" s="4" cm="1">
        <f t="array" ref="BA7">_xlfn.IFS(AZ7&gt;146, 1, AZ7&lt;136, 2, TRUE, 0)</f>
        <v>2</v>
      </c>
      <c r="BB7" s="4">
        <v>4.5999999999999996</v>
      </c>
      <c r="BC7" s="4" cm="1">
        <f t="array" ref="BC7">_xlfn.IFS(BB7&gt;5.1, 1, BB7&lt;3.5, 2, TRUE, 0)</f>
        <v>0</v>
      </c>
      <c r="BD7" s="4">
        <v>6.6</v>
      </c>
      <c r="BE7" s="4">
        <v>0</v>
      </c>
      <c r="BF7" s="4">
        <v>3.5</v>
      </c>
      <c r="BG7" s="4">
        <v>0</v>
      </c>
      <c r="BH7" s="4">
        <v>3.1</v>
      </c>
      <c r="BI7" s="4">
        <v>0</v>
      </c>
      <c r="BJ7" s="4">
        <v>127</v>
      </c>
      <c r="BK7" s="4">
        <v>0</v>
      </c>
      <c r="BL7" s="4" t="s">
        <v>17</v>
      </c>
      <c r="BN7" s="4" t="s">
        <v>17</v>
      </c>
      <c r="BP7" s="4" t="s">
        <v>17</v>
      </c>
      <c r="BR7" s="4" t="s">
        <v>17</v>
      </c>
      <c r="BV7" s="2" t="s">
        <v>20</v>
      </c>
      <c r="BW7" s="2">
        <f>COUNTIF(C:C,"&lt;=19") - COUNTIF(C:C,"&lt;=17")</f>
        <v>0</v>
      </c>
    </row>
    <row r="8" spans="1:77" ht="12.75">
      <c r="A8" s="2">
        <v>320078</v>
      </c>
      <c r="B8" s="7" t="s">
        <v>11</v>
      </c>
      <c r="C8" s="2">
        <v>68</v>
      </c>
      <c r="D8" s="4">
        <v>3.9</v>
      </c>
      <c r="E8" s="4" cm="1">
        <f t="array" ref="E8">_xlfn.IFS(D8&gt;10, 1, D8&lt;4, 2, TRUE, 0)</f>
        <v>2</v>
      </c>
      <c r="F8" s="4">
        <v>3.76</v>
      </c>
      <c r="G8" s="4" cm="1">
        <f t="array" ref="G8">_xlfn.IFS(F8&gt;6.2, 1, F8&lt;3.7, 2, TRUE, 0)</f>
        <v>0</v>
      </c>
      <c r="H8" s="4">
        <v>11.4</v>
      </c>
      <c r="I8" s="4" cm="1">
        <f t="array" ref="I8">_xlfn.IFS(H8&gt;18, 1, H8&lt;13, 2, TRUE, 0)</f>
        <v>2</v>
      </c>
      <c r="J8" s="4">
        <v>32.299999999999997</v>
      </c>
      <c r="K8" s="4" cm="1">
        <f t="array" ref="K8">_xlfn.IFS(J8&gt;55, 1, J8&lt;34, 2, TRUE, 0)</f>
        <v>2</v>
      </c>
      <c r="L8" s="4">
        <v>85.9</v>
      </c>
      <c r="M8" s="4">
        <v>0</v>
      </c>
      <c r="N8" s="4">
        <v>30.3</v>
      </c>
      <c r="O8" s="4">
        <v>0</v>
      </c>
      <c r="P8" s="4">
        <v>35.299999999999997</v>
      </c>
      <c r="Q8" s="4">
        <v>0</v>
      </c>
      <c r="R8" s="4">
        <v>129</v>
      </c>
      <c r="S8" s="4">
        <v>2</v>
      </c>
      <c r="T8" s="4">
        <v>13</v>
      </c>
      <c r="U8" s="4">
        <v>0</v>
      </c>
      <c r="V8" s="4">
        <v>37</v>
      </c>
      <c r="W8" s="4">
        <v>2</v>
      </c>
      <c r="X8" s="4">
        <v>18</v>
      </c>
      <c r="Y8" s="4">
        <v>2</v>
      </c>
      <c r="Z8" s="4">
        <v>18</v>
      </c>
      <c r="AA8" s="4">
        <v>1</v>
      </c>
      <c r="AB8" s="4">
        <v>4</v>
      </c>
      <c r="AC8" s="4">
        <v>0</v>
      </c>
      <c r="AD8" s="4">
        <v>1</v>
      </c>
      <c r="AE8" s="4">
        <v>0</v>
      </c>
      <c r="AF8" s="4">
        <v>283</v>
      </c>
      <c r="AG8" s="4" cm="1">
        <f t="array" ref="AG8">_xlfn.IFS(AF8&gt;100, 1, AF8&lt;70, 2, TRUE, 0)</f>
        <v>1</v>
      </c>
      <c r="AH8" s="4">
        <v>49.5</v>
      </c>
      <c r="AI8" s="4" cm="1">
        <f t="array" ref="AI8">_xlfn.IFS(AH8&gt;20, 1, AH8&lt;8, 2, TRUE, 0)</f>
        <v>1</v>
      </c>
      <c r="AJ8" s="4">
        <v>9.6</v>
      </c>
      <c r="AK8" s="4" cm="1">
        <f t="array" ref="AK8">_xlfn.IFS(AJ8&gt;1.3, 1, AJ8&lt;0.7, 2, TRUE, 0)</f>
        <v>1</v>
      </c>
      <c r="AL8" s="4">
        <v>7</v>
      </c>
      <c r="AM8" s="4">
        <v>2</v>
      </c>
      <c r="AN8" s="4">
        <v>9</v>
      </c>
      <c r="AO8" s="4" cm="1">
        <f t="array" ref="AO8">_xlfn.IFS(AN8&gt;52, 1, AN8&lt;7, 2, TRUE, 0)</f>
        <v>0</v>
      </c>
      <c r="AP8" s="4" t="s">
        <v>17</v>
      </c>
      <c r="AQ8" s="4"/>
      <c r="AR8" s="4" t="s">
        <v>17</v>
      </c>
      <c r="AS8" s="4"/>
      <c r="AT8" s="4" t="s">
        <v>17</v>
      </c>
      <c r="AU8" s="4"/>
      <c r="AV8" s="4">
        <v>9.3000000000000007</v>
      </c>
      <c r="AW8" s="4">
        <v>0</v>
      </c>
      <c r="AX8" s="4">
        <v>4.0999999999999996</v>
      </c>
      <c r="AY8" s="4">
        <v>0</v>
      </c>
      <c r="AZ8" s="4">
        <v>133</v>
      </c>
      <c r="BA8" s="4" cm="1">
        <f t="array" ref="BA8">_xlfn.IFS(AZ8&gt;146, 1, AZ8&lt;136, 2, TRUE, 0)</f>
        <v>2</v>
      </c>
      <c r="BB8" s="4">
        <v>4.9000000000000004</v>
      </c>
      <c r="BC8" s="4" cm="1">
        <f t="array" ref="BC8">_xlfn.IFS(BB8&gt;5.1, 1, BB8&lt;3.5, 2, TRUE, 0)</f>
        <v>0</v>
      </c>
      <c r="BD8" s="4">
        <v>7.6</v>
      </c>
      <c r="BE8" s="4">
        <v>0</v>
      </c>
      <c r="BF8" s="4">
        <v>4.4000000000000004</v>
      </c>
      <c r="BG8" s="4">
        <v>0</v>
      </c>
      <c r="BH8" s="4">
        <v>3.2</v>
      </c>
      <c r="BI8" s="4">
        <v>0</v>
      </c>
      <c r="BJ8" s="4">
        <v>79</v>
      </c>
      <c r="BK8" s="4">
        <v>0</v>
      </c>
      <c r="BL8" s="4" t="s">
        <v>17</v>
      </c>
      <c r="BN8" s="4" t="s">
        <v>17</v>
      </c>
      <c r="BP8" s="4" t="s">
        <v>17</v>
      </c>
      <c r="BR8" s="4" t="s">
        <v>17</v>
      </c>
      <c r="BV8" s="2" t="s">
        <v>22</v>
      </c>
      <c r="BW8" s="2">
        <f>COUNTIF(C:C,"&lt;=29") - COUNTIF(C:C,"&lt;=19")</f>
        <v>2</v>
      </c>
    </row>
    <row r="9" spans="1:77" ht="12.75">
      <c r="A9" s="2">
        <v>331383</v>
      </c>
      <c r="B9" s="7" t="s">
        <v>11</v>
      </c>
      <c r="C9" s="2">
        <v>69</v>
      </c>
      <c r="D9" s="4">
        <v>4.71</v>
      </c>
      <c r="E9" s="4" cm="1">
        <f t="array" ref="E9">_xlfn.IFS(D9&gt;10, 1, D9&lt;4, 2, TRUE, 0)</f>
        <v>0</v>
      </c>
      <c r="F9" s="4">
        <v>2.88</v>
      </c>
      <c r="G9" s="4" cm="1">
        <f t="array" ref="G9">_xlfn.IFS(F9&gt;6.2, 1, F9&lt;3.7, 2, TRUE, 0)</f>
        <v>2</v>
      </c>
      <c r="H9" s="4">
        <v>8.6</v>
      </c>
      <c r="I9" s="4" cm="1">
        <f t="array" ref="I9">_xlfn.IFS(H9&gt;18, 1, H9&lt;13, 2, TRUE, 0)</f>
        <v>2</v>
      </c>
      <c r="J9" s="4">
        <v>25.8</v>
      </c>
      <c r="K9" s="4" cm="1">
        <f t="array" ref="K9">_xlfn.IFS(J9&gt;55, 1, J9&lt;34, 2, TRUE, 0)</f>
        <v>2</v>
      </c>
      <c r="L9" s="4">
        <v>89.6</v>
      </c>
      <c r="M9" s="4">
        <v>0</v>
      </c>
      <c r="N9" s="4">
        <v>29.9</v>
      </c>
      <c r="O9" s="4">
        <v>0</v>
      </c>
      <c r="P9" s="4">
        <v>33.299999999999997</v>
      </c>
      <c r="Q9" s="4">
        <v>0</v>
      </c>
      <c r="R9" s="4">
        <v>199</v>
      </c>
      <c r="S9" s="4">
        <v>0</v>
      </c>
      <c r="T9" s="4">
        <v>15.6</v>
      </c>
      <c r="U9" s="4">
        <v>1</v>
      </c>
      <c r="V9" s="4">
        <v>69.2</v>
      </c>
      <c r="W9" s="4">
        <v>0</v>
      </c>
      <c r="X9" s="4">
        <v>18.5</v>
      </c>
      <c r="Y9" s="4">
        <v>2</v>
      </c>
      <c r="Z9" s="4">
        <v>6.4</v>
      </c>
      <c r="AA9" s="4">
        <v>0</v>
      </c>
      <c r="AB9" s="4">
        <v>5.3</v>
      </c>
      <c r="AC9" s="4">
        <v>0</v>
      </c>
      <c r="AD9" s="4">
        <v>0.6</v>
      </c>
      <c r="AE9" s="4">
        <v>0</v>
      </c>
      <c r="AF9" s="4">
        <v>158</v>
      </c>
      <c r="AG9" s="4" cm="1">
        <f t="array" ref="AG9">_xlfn.IFS(AF9&gt;100, 1, AF9&lt;70, 2, TRUE, 0)</f>
        <v>1</v>
      </c>
      <c r="AH9" s="4">
        <v>50.3</v>
      </c>
      <c r="AI9" s="4" cm="1">
        <f t="array" ref="AI9">_xlfn.IFS(AH9&gt;20, 1, AH9&lt;8, 2, TRUE, 0)</f>
        <v>1</v>
      </c>
      <c r="AJ9" s="4">
        <v>10.3</v>
      </c>
      <c r="AK9" s="4" cm="1">
        <f t="array" ref="AK9">_xlfn.IFS(AJ9&gt;1.3, 1, AJ9&lt;0.7, 2, TRUE, 0)</f>
        <v>1</v>
      </c>
      <c r="AL9" s="4">
        <v>9</v>
      </c>
      <c r="AM9" s="4">
        <v>2</v>
      </c>
      <c r="AN9" s="4">
        <v>6</v>
      </c>
      <c r="AO9" s="4" cm="1">
        <f t="array" ref="AO9">_xlfn.IFS(AN9&gt;52, 1, AN9&lt;7, 2, TRUE, 0)</f>
        <v>2</v>
      </c>
      <c r="AP9" s="4" t="s">
        <v>17</v>
      </c>
      <c r="AQ9" s="4"/>
      <c r="AR9" s="4" t="s">
        <v>17</v>
      </c>
      <c r="AS9" s="4"/>
      <c r="AT9" s="4" t="s">
        <v>17</v>
      </c>
      <c r="AU9" s="4"/>
      <c r="AV9" s="4">
        <v>8.6999999999999993</v>
      </c>
      <c r="AW9" s="4">
        <v>2</v>
      </c>
      <c r="AX9" s="4">
        <v>5.8</v>
      </c>
      <c r="AY9" s="4">
        <v>1</v>
      </c>
      <c r="AZ9" s="4">
        <v>135</v>
      </c>
      <c r="BA9" s="4" cm="1">
        <f t="array" ref="BA9">_xlfn.IFS(AZ9&gt;146, 1, AZ9&lt;136, 2, TRUE, 0)</f>
        <v>2</v>
      </c>
      <c r="BB9" s="4">
        <v>4.5999999999999996</v>
      </c>
      <c r="BC9" s="4" cm="1">
        <f t="array" ref="BC9">_xlfn.IFS(BB9&gt;5.1, 1, BB9&lt;3.5, 2, TRUE, 0)</f>
        <v>0</v>
      </c>
      <c r="BD9" s="4">
        <v>6.4</v>
      </c>
      <c r="BE9" s="4">
        <v>2</v>
      </c>
      <c r="BF9" s="4">
        <v>3.6</v>
      </c>
      <c r="BG9" s="4">
        <v>0</v>
      </c>
      <c r="BH9" s="4">
        <v>2.8</v>
      </c>
      <c r="BI9" s="4">
        <v>0</v>
      </c>
      <c r="BJ9" s="4">
        <v>103</v>
      </c>
      <c r="BK9" s="4">
        <v>0</v>
      </c>
      <c r="BL9" s="4" t="s">
        <v>17</v>
      </c>
      <c r="BN9" s="4" t="s">
        <v>17</v>
      </c>
      <c r="BP9" s="4" t="s">
        <v>17</v>
      </c>
      <c r="BR9" s="4" t="s">
        <v>17</v>
      </c>
      <c r="BV9" s="2" t="s">
        <v>23</v>
      </c>
      <c r="BW9" s="2">
        <f>COUNTIF(C:C,"&lt;=39") - COUNTIF(C:C,"&lt;=29")</f>
        <v>4</v>
      </c>
    </row>
    <row r="10" spans="1:77" ht="12.75">
      <c r="A10" s="4">
        <v>338780</v>
      </c>
      <c r="B10" s="10" t="s">
        <v>11</v>
      </c>
      <c r="C10" s="2">
        <v>70</v>
      </c>
      <c r="D10" s="4">
        <v>5.76</v>
      </c>
      <c r="E10" s="4" cm="1">
        <f t="array" ref="E10">_xlfn.IFS(D10&gt;10, 1, D10&lt;4, 2, TRUE, 0)</f>
        <v>0</v>
      </c>
      <c r="F10" s="4">
        <v>3.81</v>
      </c>
      <c r="G10" s="4" cm="1">
        <f t="array" ref="G10">_xlfn.IFS(F10&gt;6.2, 1, F10&lt;3.7, 2, TRUE, 0)</f>
        <v>0</v>
      </c>
      <c r="H10" s="4">
        <v>11.1</v>
      </c>
      <c r="I10" s="4" cm="1">
        <f t="array" ref="I10">_xlfn.IFS(H10&gt;18, 1, H10&lt;13, 2, TRUE, 0)</f>
        <v>2</v>
      </c>
      <c r="J10" s="4">
        <v>32.1</v>
      </c>
      <c r="K10" s="4" cm="1">
        <f t="array" ref="K10">_xlfn.IFS(J10&gt;55, 1, J10&lt;34, 2, TRUE, 0)</f>
        <v>2</v>
      </c>
      <c r="L10" s="4">
        <v>84.3</v>
      </c>
      <c r="M10" s="4">
        <v>0</v>
      </c>
      <c r="N10" s="4">
        <v>29.1</v>
      </c>
      <c r="O10" s="4">
        <v>0</v>
      </c>
      <c r="P10" s="4">
        <v>34.6</v>
      </c>
      <c r="Q10" s="4">
        <v>0</v>
      </c>
      <c r="R10" s="4">
        <v>132</v>
      </c>
      <c r="S10" s="4">
        <v>2</v>
      </c>
      <c r="T10" s="4">
        <v>13.5</v>
      </c>
      <c r="U10" s="4">
        <v>0</v>
      </c>
      <c r="V10" s="4">
        <v>56.7</v>
      </c>
      <c r="W10" s="4">
        <v>0</v>
      </c>
      <c r="X10" s="4">
        <v>19.3</v>
      </c>
      <c r="Y10" s="4">
        <v>2</v>
      </c>
      <c r="Z10" s="4">
        <v>8</v>
      </c>
      <c r="AA10" s="4">
        <v>0</v>
      </c>
      <c r="AB10" s="4">
        <v>15.3</v>
      </c>
      <c r="AC10" s="4">
        <v>1</v>
      </c>
      <c r="AD10" s="4">
        <v>0.7</v>
      </c>
      <c r="AE10" s="4">
        <v>0</v>
      </c>
      <c r="AF10" s="4">
        <v>235</v>
      </c>
      <c r="AG10" s="4" cm="1">
        <f t="array" ref="AG10">_xlfn.IFS(AF10&gt;100, 1, AF10&lt;70, 2, TRUE, 0)</f>
        <v>1</v>
      </c>
      <c r="AH10" s="4">
        <v>59.7</v>
      </c>
      <c r="AI10" s="4" cm="1">
        <f t="array" ref="AI10">_xlfn.IFS(AH10&gt;20, 1, AH10&lt;8, 2, TRUE, 0)</f>
        <v>1</v>
      </c>
      <c r="AJ10" s="4">
        <v>8.9</v>
      </c>
      <c r="AK10" s="4" cm="1">
        <f t="array" ref="AK10">_xlfn.IFS(AJ10&gt;1.3, 1, AJ10&lt;0.7, 2, TRUE, 0)</f>
        <v>1</v>
      </c>
      <c r="AL10" s="4">
        <v>10</v>
      </c>
      <c r="AM10" s="4">
        <v>2</v>
      </c>
      <c r="AN10" s="4">
        <v>12</v>
      </c>
      <c r="AO10" s="4" cm="1">
        <f t="array" ref="AO10">_xlfn.IFS(AN10&gt;52, 1, AN10&lt;7, 2, TRUE, 0)</f>
        <v>0</v>
      </c>
      <c r="AP10" s="4" t="s">
        <v>17</v>
      </c>
      <c r="AQ10" s="4"/>
      <c r="AR10" s="4" t="s">
        <v>17</v>
      </c>
      <c r="AS10" s="4"/>
      <c r="AT10" s="4" t="s">
        <v>17</v>
      </c>
      <c r="AU10" s="4"/>
      <c r="AV10" s="4">
        <v>9.1999999999999993</v>
      </c>
      <c r="AW10" s="4">
        <v>0</v>
      </c>
      <c r="AX10" s="4">
        <v>5.4</v>
      </c>
      <c r="AY10" s="4">
        <v>1</v>
      </c>
      <c r="AZ10" s="4">
        <v>139</v>
      </c>
      <c r="BA10" s="4" cm="1">
        <f t="array" ref="BA10">_xlfn.IFS(AZ10&gt;146, 1, AZ10&lt;136, 2, TRUE, 0)</f>
        <v>0</v>
      </c>
      <c r="BB10" s="4">
        <v>4.5999999999999996</v>
      </c>
      <c r="BC10" s="4" cm="1">
        <f t="array" ref="BC10">_xlfn.IFS(BB10&gt;5.1, 1, BB10&lt;3.5, 2, TRUE, 0)</f>
        <v>0</v>
      </c>
      <c r="BD10" s="4">
        <v>7.8</v>
      </c>
      <c r="BE10" s="4">
        <v>0</v>
      </c>
      <c r="BF10" s="4">
        <v>4.2</v>
      </c>
      <c r="BG10" s="4">
        <v>0</v>
      </c>
      <c r="BH10" s="4">
        <v>3.6</v>
      </c>
      <c r="BI10" s="4">
        <v>1</v>
      </c>
      <c r="BJ10" s="4">
        <v>70</v>
      </c>
      <c r="BK10" s="4">
        <v>0</v>
      </c>
      <c r="BL10" s="4" t="s">
        <v>17</v>
      </c>
      <c r="BN10" s="4" t="s">
        <v>17</v>
      </c>
      <c r="BP10" s="4" t="s">
        <v>17</v>
      </c>
      <c r="BR10" s="4" t="s">
        <v>17</v>
      </c>
      <c r="BV10" s="2" t="s">
        <v>24</v>
      </c>
      <c r="BW10" s="2">
        <f>COUNTIF(C:C,"&lt;=49") - COUNTIF(C:C,"&lt;=39")</f>
        <v>14</v>
      </c>
    </row>
    <row r="11" spans="1:77" ht="12.75">
      <c r="A11" s="2">
        <v>345858</v>
      </c>
      <c r="B11" s="7" t="s">
        <v>11</v>
      </c>
      <c r="C11" s="2">
        <v>69</v>
      </c>
      <c r="D11" s="4">
        <v>6.62</v>
      </c>
      <c r="E11" s="4" cm="1">
        <f t="array" ref="E11">_xlfn.IFS(D11&gt;10, 1, D11&lt;4, 2, TRUE, 0)</f>
        <v>0</v>
      </c>
      <c r="F11" s="4">
        <v>3.91</v>
      </c>
      <c r="G11" s="4" cm="1">
        <f t="array" ref="G11">_xlfn.IFS(F11&gt;6.2, 1, F11&lt;3.7, 2, TRUE, 0)</f>
        <v>0</v>
      </c>
      <c r="H11" s="4">
        <v>10.8</v>
      </c>
      <c r="I11" s="4" cm="1">
        <f t="array" ref="I11">_xlfn.IFS(H11&gt;18, 1, H11&lt;13, 2, TRUE, 0)</f>
        <v>2</v>
      </c>
      <c r="J11" s="4">
        <v>32.200000000000003</v>
      </c>
      <c r="K11" s="4" cm="1">
        <f t="array" ref="K11">_xlfn.IFS(J11&gt;55, 1, J11&lt;34, 2, TRUE, 0)</f>
        <v>2</v>
      </c>
      <c r="L11" s="4">
        <v>82.4</v>
      </c>
      <c r="M11" s="4">
        <v>0</v>
      </c>
      <c r="N11" s="4">
        <v>27.6</v>
      </c>
      <c r="O11" s="4">
        <v>0</v>
      </c>
      <c r="P11" s="4">
        <v>33.5</v>
      </c>
      <c r="Q11" s="4">
        <v>0</v>
      </c>
      <c r="R11" s="4">
        <v>176</v>
      </c>
      <c r="S11" s="4">
        <v>0</v>
      </c>
      <c r="T11" s="4">
        <v>16.5</v>
      </c>
      <c r="U11" s="4">
        <v>1</v>
      </c>
      <c r="V11" s="4">
        <v>50.8</v>
      </c>
      <c r="W11" s="4">
        <v>0</v>
      </c>
      <c r="X11" s="4">
        <v>32.6</v>
      </c>
      <c r="Y11" s="4">
        <v>0</v>
      </c>
      <c r="Z11" s="4">
        <v>10.6</v>
      </c>
      <c r="AA11" s="4">
        <v>1</v>
      </c>
      <c r="AB11" s="4">
        <v>5.0999999999999996</v>
      </c>
      <c r="AC11" s="4">
        <v>0</v>
      </c>
      <c r="AD11" s="4">
        <v>0.9</v>
      </c>
      <c r="AE11" s="4">
        <v>0</v>
      </c>
      <c r="AF11" s="4">
        <v>114</v>
      </c>
      <c r="AG11" s="4" cm="1">
        <f t="array" ref="AG11">_xlfn.IFS(AF11&gt;100, 1, AF11&lt;70, 2, TRUE, 0)</f>
        <v>1</v>
      </c>
      <c r="AH11" s="4">
        <v>76.900000000000006</v>
      </c>
      <c r="AI11" s="4" cm="1">
        <f t="array" ref="AI11">_xlfn.IFS(AH11&gt;20, 1, AH11&lt;8, 2, TRUE, 0)</f>
        <v>1</v>
      </c>
      <c r="AJ11" s="4">
        <v>13.1</v>
      </c>
      <c r="AK11" s="4" cm="1">
        <f t="array" ref="AK11">_xlfn.IFS(AJ11&gt;1.3, 1, AJ11&lt;0.7, 2, TRUE, 0)</f>
        <v>1</v>
      </c>
      <c r="AL11" s="4">
        <v>11</v>
      </c>
      <c r="AM11" s="4">
        <v>2</v>
      </c>
      <c r="AN11" s="4">
        <v>10</v>
      </c>
      <c r="AO11" s="4" cm="1">
        <f t="array" ref="AO11">_xlfn.IFS(AN11&gt;52, 1, AN11&lt;7, 2, TRUE, 0)</f>
        <v>0</v>
      </c>
      <c r="AP11" s="4" t="s">
        <v>17</v>
      </c>
      <c r="AQ11" s="4"/>
      <c r="AR11" s="4" t="s">
        <v>17</v>
      </c>
      <c r="AS11" s="4"/>
      <c r="AT11" s="4" t="s">
        <v>17</v>
      </c>
      <c r="AU11" s="4"/>
      <c r="AV11" s="4">
        <v>8.8000000000000007</v>
      </c>
      <c r="AW11" s="4">
        <v>0</v>
      </c>
      <c r="AX11" s="4">
        <v>6</v>
      </c>
      <c r="AY11" s="4">
        <v>1</v>
      </c>
      <c r="AZ11" s="4">
        <v>139</v>
      </c>
      <c r="BA11" s="4" cm="1">
        <f t="array" ref="BA11">_xlfn.IFS(AZ11&gt;146, 1, AZ11&lt;136, 2, TRUE, 0)</f>
        <v>0</v>
      </c>
      <c r="BB11" s="4">
        <v>4.3</v>
      </c>
      <c r="BC11" s="4" cm="1">
        <f t="array" ref="BC11">_xlfn.IFS(BB11&gt;5.1, 1, BB11&lt;3.5, 2, TRUE, 0)</f>
        <v>0</v>
      </c>
      <c r="BD11" s="4">
        <v>6.8</v>
      </c>
      <c r="BE11" s="4">
        <v>0</v>
      </c>
      <c r="BF11" s="4">
        <v>3.9</v>
      </c>
      <c r="BG11" s="4">
        <v>0</v>
      </c>
      <c r="BH11" s="4">
        <v>2.9</v>
      </c>
      <c r="BI11" s="4">
        <v>0</v>
      </c>
      <c r="BJ11" s="4">
        <v>67</v>
      </c>
      <c r="BK11" s="4">
        <v>0</v>
      </c>
      <c r="BL11" s="4" t="s">
        <v>17</v>
      </c>
      <c r="BN11" s="4" t="s">
        <v>17</v>
      </c>
      <c r="BP11" s="4" t="s">
        <v>17</v>
      </c>
      <c r="BR11" s="4" t="s">
        <v>17</v>
      </c>
      <c r="BV11" s="2" t="s">
        <v>25</v>
      </c>
      <c r="BW11" s="2">
        <f>COUNTIF(C:C,"&lt;=59") - COUNTIF(C:C,"&lt;=49")</f>
        <v>25</v>
      </c>
    </row>
    <row r="12" spans="1:77" ht="12.75">
      <c r="A12" s="1">
        <v>347741</v>
      </c>
      <c r="B12" s="7" t="s">
        <v>21</v>
      </c>
      <c r="C12" s="1">
        <v>63</v>
      </c>
      <c r="D12" s="4">
        <v>8.06</v>
      </c>
      <c r="E12" s="4" cm="1">
        <f t="array" ref="E12">_xlfn.IFS(D12&gt;10, 1, D12&lt;4, 2, TRUE, 0)</f>
        <v>0</v>
      </c>
      <c r="F12" s="4">
        <v>3.23</v>
      </c>
      <c r="G12" s="4" cm="1">
        <f t="array" ref="G12">_xlfn.IFS(F12&gt;6.2, 1, F12&lt;3.7, 2, TRUE, 0)</f>
        <v>2</v>
      </c>
      <c r="H12" s="4">
        <v>9.8000000000000007</v>
      </c>
      <c r="I12" s="4" cm="1">
        <f t="array" ref="I12">_xlfn.IFS(H12&gt;18, 1, H12&lt;13, 2, TRUE, 0)</f>
        <v>2</v>
      </c>
      <c r="J12" s="4">
        <v>29.8</v>
      </c>
      <c r="K12" s="4" cm="1">
        <f t="array" ref="K12">_xlfn.IFS(J12&gt;55, 1, J12&lt;34, 2, TRUE, 0)</f>
        <v>2</v>
      </c>
      <c r="L12" s="4">
        <v>92.3</v>
      </c>
      <c r="M12" s="4">
        <v>0</v>
      </c>
      <c r="N12" s="4">
        <v>30.3</v>
      </c>
      <c r="O12" s="4">
        <v>0</v>
      </c>
      <c r="P12" s="4">
        <v>32.9</v>
      </c>
      <c r="Q12" s="4">
        <v>0</v>
      </c>
      <c r="R12" s="4">
        <v>238</v>
      </c>
      <c r="S12" s="4">
        <v>0</v>
      </c>
      <c r="T12" s="4">
        <v>13.2</v>
      </c>
      <c r="U12" s="4">
        <v>0</v>
      </c>
      <c r="V12" s="4">
        <v>67.099999999999994</v>
      </c>
      <c r="W12" s="4">
        <v>0</v>
      </c>
      <c r="X12" s="4">
        <v>24.1</v>
      </c>
      <c r="Y12" s="4">
        <v>0</v>
      </c>
      <c r="Z12" s="4">
        <v>4.8</v>
      </c>
      <c r="AA12" s="4">
        <v>0</v>
      </c>
      <c r="AB12" s="4">
        <v>3</v>
      </c>
      <c r="AC12" s="4">
        <v>0</v>
      </c>
      <c r="AD12" s="4">
        <v>1</v>
      </c>
      <c r="AE12" s="4">
        <v>0</v>
      </c>
      <c r="AF12" s="4">
        <v>164</v>
      </c>
      <c r="AG12" s="4" cm="1">
        <f t="array" ref="AG12">_xlfn.IFS(AF12&gt;100, 1, AF12&lt;70, 2, TRUE, 0)</f>
        <v>1</v>
      </c>
      <c r="AH12" s="4">
        <v>88.8</v>
      </c>
      <c r="AI12" s="4" cm="1">
        <f t="array" ref="AI12">_xlfn.IFS(AH12&gt;20, 1, AH12&lt;8, 2, TRUE, 0)</f>
        <v>1</v>
      </c>
      <c r="AJ12" s="4">
        <v>10.1</v>
      </c>
      <c r="AK12" s="4" cm="1">
        <f t="array" ref="AK12">_xlfn.IFS(AJ12&gt;1.3, 1, AJ12&lt;0.7, 2, TRUE, 0)</f>
        <v>1</v>
      </c>
      <c r="AL12" s="4">
        <v>35</v>
      </c>
      <c r="AM12" s="4">
        <v>0</v>
      </c>
      <c r="AN12" s="4">
        <v>20</v>
      </c>
      <c r="AO12" s="4" cm="1">
        <f t="array" ref="AO12">_xlfn.IFS(AN12&gt;52, 1, AN12&lt;7, 2, TRUE, 0)</f>
        <v>0</v>
      </c>
      <c r="AP12" s="4" t="s">
        <v>17</v>
      </c>
      <c r="AQ12" s="4"/>
      <c r="AR12" s="4" t="s">
        <v>17</v>
      </c>
      <c r="AS12" s="4"/>
      <c r="AT12" s="4" t="s">
        <v>17</v>
      </c>
      <c r="AU12" s="4"/>
      <c r="AV12" s="4">
        <v>10.5</v>
      </c>
      <c r="AW12" s="4">
        <v>1</v>
      </c>
      <c r="AX12" s="4">
        <v>4.8</v>
      </c>
      <c r="AY12" s="4">
        <v>0</v>
      </c>
      <c r="AZ12" s="4">
        <v>138</v>
      </c>
      <c r="BA12" s="4" cm="1">
        <f t="array" ref="BA12">_xlfn.IFS(AZ12&gt;146, 1, AZ12&lt;136, 2, TRUE, 0)</f>
        <v>0</v>
      </c>
      <c r="BB12" s="4">
        <v>4.2</v>
      </c>
      <c r="BC12" s="4" cm="1">
        <f t="array" ref="BC12">_xlfn.IFS(BB12&gt;5.1, 1, BB12&lt;3.5, 2, TRUE, 0)</f>
        <v>0</v>
      </c>
      <c r="BD12" s="4">
        <v>6.6</v>
      </c>
      <c r="BE12" s="4">
        <v>0</v>
      </c>
      <c r="BF12" s="4">
        <v>4.4000000000000004</v>
      </c>
      <c r="BG12" s="4">
        <v>0</v>
      </c>
      <c r="BH12" s="4">
        <v>2.2000000000000002</v>
      </c>
      <c r="BI12" s="4">
        <v>0</v>
      </c>
      <c r="BJ12" s="4">
        <v>26</v>
      </c>
      <c r="BK12" s="4">
        <v>2</v>
      </c>
      <c r="BL12" s="4" t="s">
        <v>17</v>
      </c>
      <c r="BN12" s="4" t="s">
        <v>17</v>
      </c>
      <c r="BP12" s="4" t="s">
        <v>17</v>
      </c>
      <c r="BR12" s="4" t="s">
        <v>17</v>
      </c>
      <c r="BV12" s="2" t="s">
        <v>27</v>
      </c>
      <c r="BW12" s="2">
        <f>COUNTIF(C:C,"&lt;=69") - COUNTIF(C:C,"&lt;=59")</f>
        <v>40</v>
      </c>
    </row>
    <row r="13" spans="1:77" ht="12.75">
      <c r="A13" s="1" t="s">
        <v>10</v>
      </c>
      <c r="B13" s="7"/>
      <c r="C13" s="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L13" s="4" t="s">
        <v>17</v>
      </c>
      <c r="BN13" s="4" t="s">
        <v>17</v>
      </c>
      <c r="BV13" s="2" t="s">
        <v>28</v>
      </c>
      <c r="BW13" s="2">
        <f>COUNTIF(C:C,"&lt;=79") - COUNTIF(C:C,"&lt;=69")</f>
        <v>20</v>
      </c>
    </row>
    <row r="14" spans="1:77" ht="12.75">
      <c r="A14" s="1">
        <v>6143</v>
      </c>
      <c r="B14" s="7" t="s">
        <v>11</v>
      </c>
      <c r="C14" s="1">
        <v>63</v>
      </c>
      <c r="D14" s="4">
        <v>7.17</v>
      </c>
      <c r="E14" s="4" cm="1">
        <f t="array" ref="E14">_xlfn.IFS(D14&gt;10, 1, D14&lt;4, 2, TRUE, 0)</f>
        <v>0</v>
      </c>
      <c r="F14" s="4">
        <v>3.81</v>
      </c>
      <c r="G14" s="4" cm="1">
        <f t="array" ref="G14">_xlfn.IFS(F14&gt;6.2, 1, F14&lt;3.7, 2, TRUE, 0)</f>
        <v>0</v>
      </c>
      <c r="H14" s="4">
        <v>11</v>
      </c>
      <c r="I14" s="4" cm="1">
        <f t="array" ref="I14">_xlfn.IFS(H14&gt;18, 1, H14&lt;13, 2, TRUE, 0)</f>
        <v>2</v>
      </c>
      <c r="J14" s="4">
        <v>31.6</v>
      </c>
      <c r="K14" s="4" cm="1">
        <f t="array" ref="K14">_xlfn.IFS(J14&gt;55, 1, J14&lt;34, 2, TRUE, 0)</f>
        <v>2</v>
      </c>
      <c r="L14" s="4">
        <v>82.9</v>
      </c>
      <c r="M14" s="4">
        <v>0</v>
      </c>
      <c r="N14" s="4">
        <v>28.9</v>
      </c>
      <c r="O14" s="4">
        <v>0</v>
      </c>
      <c r="P14" s="4">
        <v>34.799999999999997</v>
      </c>
      <c r="Q14" s="4">
        <v>0</v>
      </c>
      <c r="R14" s="4">
        <v>145</v>
      </c>
      <c r="S14" s="4">
        <v>0</v>
      </c>
      <c r="T14" s="4">
        <v>14.5</v>
      </c>
      <c r="U14" s="4">
        <v>0</v>
      </c>
      <c r="V14" s="4">
        <v>57</v>
      </c>
      <c r="W14" s="4">
        <v>0</v>
      </c>
      <c r="X14" s="4">
        <v>11.9</v>
      </c>
      <c r="Y14" s="4">
        <v>2</v>
      </c>
      <c r="Z14" s="4">
        <v>6.3</v>
      </c>
      <c r="AA14" s="4">
        <v>0</v>
      </c>
      <c r="AB14" s="4">
        <v>24.4</v>
      </c>
      <c r="AC14" s="4">
        <v>1</v>
      </c>
      <c r="AD14" s="4">
        <v>0.4</v>
      </c>
      <c r="AE14" s="4">
        <v>0</v>
      </c>
      <c r="AF14" s="4">
        <v>123</v>
      </c>
      <c r="AG14" s="4" cm="1">
        <f t="array" ref="AG14">_xlfn.IFS(AF14&gt;100, 1, AF14&lt;70, 2, TRUE, 0)</f>
        <v>1</v>
      </c>
      <c r="AH14" s="4">
        <v>67.099999999999994</v>
      </c>
      <c r="AI14" s="4" cm="1">
        <f t="array" ref="AI14">_xlfn.IFS(AH14&gt;20, 1, AH14&lt;8, 2, TRUE, 0)</f>
        <v>1</v>
      </c>
      <c r="AJ14" s="4">
        <v>9</v>
      </c>
      <c r="AK14" s="4" cm="1">
        <f t="array" ref="AK14">_xlfn.IFS(AJ14&gt;1.3, 1, AJ14&lt;0.7, 2, TRUE, 0)</f>
        <v>1</v>
      </c>
      <c r="AL14" s="4">
        <v>19</v>
      </c>
      <c r="AM14" s="4">
        <v>0</v>
      </c>
      <c r="AN14" s="4">
        <v>21</v>
      </c>
      <c r="AO14" s="4" cm="1">
        <f t="array" ref="AO14">_xlfn.IFS(AN14&gt;52, 1, AN14&lt;7, 2, TRUE, 0)</f>
        <v>0</v>
      </c>
      <c r="AP14" s="4">
        <v>5.9</v>
      </c>
      <c r="AQ14" s="4">
        <v>0</v>
      </c>
      <c r="AR14" s="4">
        <v>105</v>
      </c>
      <c r="AS14" s="4">
        <v>0</v>
      </c>
      <c r="AT14" s="4">
        <v>65</v>
      </c>
      <c r="AU14" s="4">
        <v>0</v>
      </c>
      <c r="AV14" s="4">
        <v>10.5</v>
      </c>
      <c r="AW14" s="4">
        <v>1</v>
      </c>
      <c r="AX14" s="4">
        <v>5.3</v>
      </c>
      <c r="AY14" s="4">
        <v>1</v>
      </c>
      <c r="AZ14" s="4">
        <v>134</v>
      </c>
      <c r="BA14" s="4" cm="1">
        <f t="array" ref="BA14">_xlfn.IFS(AZ14&gt;146, 1, AZ14&lt;136, 2, TRUE, 0)</f>
        <v>2</v>
      </c>
      <c r="BB14" s="4">
        <v>5</v>
      </c>
      <c r="BC14" s="4" cm="1">
        <f t="array" ref="BC14">_xlfn.IFS(BB14&gt;5.1, 1, BB14&lt;3.5, 2, TRUE, 0)</f>
        <v>0</v>
      </c>
      <c r="BD14" s="4">
        <v>7.1</v>
      </c>
      <c r="BE14" s="4">
        <v>0</v>
      </c>
      <c r="BF14" s="4">
        <v>3.9</v>
      </c>
      <c r="BG14" s="4">
        <v>0</v>
      </c>
      <c r="BH14" s="4">
        <v>3.2</v>
      </c>
      <c r="BI14" s="4">
        <v>0</v>
      </c>
      <c r="BJ14" s="4">
        <v>120</v>
      </c>
      <c r="BK14" s="4">
        <v>0</v>
      </c>
      <c r="BL14" s="4">
        <v>51</v>
      </c>
      <c r="BM14" s="4">
        <v>0</v>
      </c>
      <c r="BN14" s="4">
        <v>173</v>
      </c>
      <c r="BO14" s="4">
        <v>0</v>
      </c>
      <c r="BP14" s="4">
        <v>224</v>
      </c>
      <c r="BQ14" s="4">
        <v>2</v>
      </c>
      <c r="BR14" s="4">
        <v>215</v>
      </c>
      <c r="BS14" s="4">
        <v>0</v>
      </c>
      <c r="BV14" s="2" t="s">
        <v>30</v>
      </c>
      <c r="BW14" s="2">
        <f>COUNTIF(C:C,"&lt;=89") - COUNTIF(C:C,"&lt;=79")</f>
        <v>6</v>
      </c>
    </row>
    <row r="15" spans="1:77" ht="12.75">
      <c r="A15" s="1">
        <v>22678</v>
      </c>
      <c r="B15" s="7" t="s">
        <v>11</v>
      </c>
      <c r="C15" s="1">
        <v>77</v>
      </c>
      <c r="D15" s="4">
        <v>5.0599999999999996</v>
      </c>
      <c r="E15" s="4" cm="1">
        <f t="array" ref="E15">_xlfn.IFS(D15&gt;10, 1, D15&lt;4, 2, TRUE, 0)</f>
        <v>0</v>
      </c>
      <c r="F15" s="4">
        <v>3.1</v>
      </c>
      <c r="G15" s="4" cm="1">
        <f t="array" ref="G15">_xlfn.IFS(F15&gt;6.2, 1, F15&lt;3.7, 2, TRUE, 0)</f>
        <v>2</v>
      </c>
      <c r="H15" s="4">
        <v>10.199999999999999</v>
      </c>
      <c r="I15" s="4" cm="1">
        <f t="array" ref="I15">_xlfn.IFS(H15&gt;18, 1, H15&lt;13, 2, TRUE, 0)</f>
        <v>2</v>
      </c>
      <c r="J15" s="4">
        <v>28.8</v>
      </c>
      <c r="K15" s="4" cm="1">
        <f t="array" ref="K15">_xlfn.IFS(J15&gt;55, 1, J15&lt;34, 2, TRUE, 0)</f>
        <v>2</v>
      </c>
      <c r="L15" s="4">
        <v>92.9</v>
      </c>
      <c r="M15" s="4">
        <v>0</v>
      </c>
      <c r="N15" s="4">
        <v>32.9</v>
      </c>
      <c r="O15" s="4">
        <v>1</v>
      </c>
      <c r="P15" s="4">
        <v>35.4</v>
      </c>
      <c r="Q15" s="4">
        <v>0</v>
      </c>
      <c r="R15" s="4">
        <v>163</v>
      </c>
      <c r="S15" s="4">
        <v>0</v>
      </c>
      <c r="T15" s="4">
        <v>13.9</v>
      </c>
      <c r="U15" s="4">
        <v>0</v>
      </c>
      <c r="V15" s="4">
        <v>69.099999999999994</v>
      </c>
      <c r="W15" s="4">
        <v>0</v>
      </c>
      <c r="X15" s="4">
        <v>19.8</v>
      </c>
      <c r="Y15" s="4">
        <v>2</v>
      </c>
      <c r="Z15" s="4">
        <v>8.3000000000000007</v>
      </c>
      <c r="AA15" s="4">
        <v>0</v>
      </c>
      <c r="AB15" s="4">
        <v>2.4</v>
      </c>
      <c r="AC15" s="4">
        <v>0</v>
      </c>
      <c r="AD15" s="4">
        <v>0.4</v>
      </c>
      <c r="AE15" s="4">
        <v>0</v>
      </c>
      <c r="AF15" s="4">
        <v>112</v>
      </c>
      <c r="AG15" s="4" cm="1">
        <f t="array" ref="AG15">_xlfn.IFS(AF15&gt;100, 1, AF15&lt;70, 2, TRUE, 0)</f>
        <v>1</v>
      </c>
      <c r="AH15" s="4">
        <v>67.900000000000006</v>
      </c>
      <c r="AI15" s="4" cm="1">
        <f t="array" ref="AI15">_xlfn.IFS(AH15&gt;20, 1, AH15&lt;8, 2, TRUE, 0)</f>
        <v>1</v>
      </c>
      <c r="AJ15" s="4">
        <v>9.5</v>
      </c>
      <c r="AK15" s="4" cm="1">
        <f t="array" ref="AK15">_xlfn.IFS(AJ15&gt;1.3, 1, AJ15&lt;0.7, 2, TRUE, 0)</f>
        <v>1</v>
      </c>
      <c r="AL15" s="4">
        <v>25</v>
      </c>
      <c r="AM15" s="4">
        <v>0</v>
      </c>
      <c r="AN15" s="4">
        <v>19</v>
      </c>
      <c r="AO15" s="4" cm="1">
        <f t="array" ref="AO15">_xlfn.IFS(AN15&gt;52, 1, AN15&lt;7, 2, TRUE, 0)</f>
        <v>0</v>
      </c>
      <c r="AP15" s="4">
        <v>6.8</v>
      </c>
      <c r="AQ15" s="4">
        <v>0</v>
      </c>
      <c r="AR15" s="4">
        <v>120</v>
      </c>
      <c r="AS15" s="4">
        <v>0</v>
      </c>
      <c r="AT15" s="4">
        <v>69</v>
      </c>
      <c r="AU15" s="4">
        <v>0</v>
      </c>
      <c r="AV15" s="4">
        <v>8.6999999999999993</v>
      </c>
      <c r="AW15" s="4">
        <v>2</v>
      </c>
      <c r="AX15" s="4">
        <v>5.0999999999999996</v>
      </c>
      <c r="AY15" s="4">
        <v>0</v>
      </c>
      <c r="AZ15" s="4">
        <v>133</v>
      </c>
      <c r="BA15" s="4" cm="1">
        <f t="array" ref="BA15">_xlfn.IFS(AZ15&gt;146, 1, AZ15&lt;136, 2, TRUE, 0)</f>
        <v>2</v>
      </c>
      <c r="BB15" s="4">
        <v>4.9000000000000004</v>
      </c>
      <c r="BC15" s="4" cm="1">
        <f t="array" ref="BC15">_xlfn.IFS(BB15&gt;5.1, 1, BB15&lt;3.5, 2, TRUE, 0)</f>
        <v>0</v>
      </c>
      <c r="BD15" s="4">
        <v>6.5</v>
      </c>
      <c r="BE15" s="4">
        <v>2</v>
      </c>
      <c r="BF15" s="4">
        <v>4</v>
      </c>
      <c r="BG15" s="4">
        <v>0</v>
      </c>
      <c r="BH15" s="4">
        <v>2.5</v>
      </c>
      <c r="BI15" s="4">
        <v>0</v>
      </c>
      <c r="BJ15" s="4">
        <v>29</v>
      </c>
      <c r="BK15" s="4">
        <v>2</v>
      </c>
      <c r="BL15" s="4">
        <v>51</v>
      </c>
      <c r="BM15" s="4">
        <v>0</v>
      </c>
      <c r="BN15" s="4">
        <v>231</v>
      </c>
      <c r="BO15" s="4">
        <v>0</v>
      </c>
      <c r="BP15" s="4">
        <v>282</v>
      </c>
      <c r="BQ15" s="4">
        <v>0</v>
      </c>
      <c r="BR15" s="4">
        <v>443</v>
      </c>
      <c r="BS15" s="4">
        <v>1</v>
      </c>
      <c r="BV15" s="2" t="s">
        <v>31</v>
      </c>
      <c r="BW15" s="2">
        <f>COUNTIF(C:C,"&lt;=99") - COUNTIF(C:C,"&lt;=89")</f>
        <v>1</v>
      </c>
    </row>
    <row r="16" spans="1:77" ht="12.75">
      <c r="A16" s="1">
        <v>78226</v>
      </c>
      <c r="B16" s="7" t="s">
        <v>11</v>
      </c>
      <c r="C16" s="1">
        <v>47</v>
      </c>
      <c r="D16" s="4">
        <v>3.65</v>
      </c>
      <c r="E16" s="4" cm="1">
        <f t="array" ref="E16">_xlfn.IFS(D16&gt;10, 1, D16&lt;4, 2, TRUE, 0)</f>
        <v>2</v>
      </c>
      <c r="F16" s="4">
        <v>4.22</v>
      </c>
      <c r="G16" s="4" cm="1">
        <f t="array" ref="G16">_xlfn.IFS(F16&gt;6.2, 1, F16&lt;3.7, 2, TRUE, 0)</f>
        <v>0</v>
      </c>
      <c r="H16" s="4">
        <v>13.3</v>
      </c>
      <c r="I16" s="4" cm="1">
        <f t="array" ref="I16">_xlfn.IFS(H16&gt;18, 1, H16&lt;13, 2, TRUE, 0)</f>
        <v>0</v>
      </c>
      <c r="J16" s="4">
        <v>39.9</v>
      </c>
      <c r="K16" s="4" cm="1">
        <f t="array" ref="K16">_xlfn.IFS(J16&gt;55, 1, J16&lt;34, 2, TRUE, 0)</f>
        <v>0</v>
      </c>
      <c r="L16" s="4">
        <v>94.5</v>
      </c>
      <c r="M16" s="4">
        <v>0</v>
      </c>
      <c r="N16" s="4">
        <v>31.5</v>
      </c>
      <c r="O16" s="4">
        <v>0</v>
      </c>
      <c r="P16" s="4">
        <v>33.299999999999997</v>
      </c>
      <c r="Q16" s="4">
        <v>0</v>
      </c>
      <c r="R16" s="4">
        <v>180</v>
      </c>
      <c r="S16" s="4">
        <v>0</v>
      </c>
      <c r="T16" s="4">
        <v>13</v>
      </c>
      <c r="U16" s="4">
        <v>0</v>
      </c>
      <c r="V16" s="4">
        <v>71</v>
      </c>
      <c r="W16" s="4">
        <v>0</v>
      </c>
      <c r="X16" s="4">
        <v>23.3</v>
      </c>
      <c r="Y16" s="4">
        <v>0</v>
      </c>
      <c r="Z16" s="4">
        <v>4.4000000000000004</v>
      </c>
      <c r="AA16" s="4">
        <v>0</v>
      </c>
      <c r="AB16" s="4">
        <v>0.8</v>
      </c>
      <c r="AC16" s="4">
        <v>0</v>
      </c>
      <c r="AD16" s="4">
        <v>0.5</v>
      </c>
      <c r="AE16" s="4">
        <v>0</v>
      </c>
      <c r="AF16" s="4">
        <v>137</v>
      </c>
      <c r="AG16" s="4" cm="1">
        <f t="array" ref="AG16">_xlfn.IFS(AF16&gt;100, 1, AF16&lt;70, 2, TRUE, 0)</f>
        <v>1</v>
      </c>
      <c r="AH16" s="4">
        <v>52.9</v>
      </c>
      <c r="AI16" s="4" cm="1">
        <f t="array" ref="AI16">_xlfn.IFS(AH16&gt;20, 1, AH16&lt;8, 2, TRUE, 0)</f>
        <v>1</v>
      </c>
      <c r="AJ16" s="4">
        <v>10.6</v>
      </c>
      <c r="AK16" s="4" cm="1">
        <f t="array" ref="AK16">_xlfn.IFS(AJ16&gt;1.3, 1, AJ16&lt;0.7, 2, TRUE, 0)</f>
        <v>1</v>
      </c>
      <c r="AL16" s="4">
        <v>19</v>
      </c>
      <c r="AM16" s="4">
        <v>0</v>
      </c>
      <c r="AN16" s="4">
        <v>11</v>
      </c>
      <c r="AO16" s="4" cm="1">
        <f t="array" ref="AO16">_xlfn.IFS(AN16&gt;52, 1, AN16&lt;7, 2, TRUE, 0)</f>
        <v>0</v>
      </c>
      <c r="AP16" s="4">
        <v>8.3000000000000007</v>
      </c>
      <c r="AQ16" s="4">
        <v>1</v>
      </c>
      <c r="AR16" s="4">
        <v>167</v>
      </c>
      <c r="AS16" s="4">
        <v>0</v>
      </c>
      <c r="AT16" s="4">
        <v>121</v>
      </c>
      <c r="AU16" s="4">
        <v>0</v>
      </c>
      <c r="AV16" s="4">
        <v>9.1</v>
      </c>
      <c r="AW16" s="4">
        <v>0</v>
      </c>
      <c r="AX16" s="4">
        <v>5.2</v>
      </c>
      <c r="AY16" s="4">
        <v>1</v>
      </c>
      <c r="AZ16" s="4">
        <v>138</v>
      </c>
      <c r="BA16" s="4" cm="1">
        <f t="array" ref="BA16">_xlfn.IFS(AZ16&gt;146, 1, AZ16&lt;136, 2, TRUE, 0)</f>
        <v>0</v>
      </c>
      <c r="BB16" s="4">
        <v>4.5</v>
      </c>
      <c r="BC16" s="4" cm="1">
        <f t="array" ref="BC16">_xlfn.IFS(BB16&gt;5.1, 1, BB16&lt;3.5, 2, TRUE, 0)</f>
        <v>0</v>
      </c>
      <c r="BD16" s="4">
        <v>7.3</v>
      </c>
      <c r="BE16" s="4">
        <v>0</v>
      </c>
      <c r="BF16" s="4">
        <v>4.3</v>
      </c>
      <c r="BG16" s="4">
        <v>0</v>
      </c>
      <c r="BH16" s="4">
        <v>3</v>
      </c>
      <c r="BI16" s="4">
        <v>0</v>
      </c>
      <c r="BJ16" s="4">
        <v>56</v>
      </c>
      <c r="BK16" s="4">
        <v>0</v>
      </c>
      <c r="BL16" s="4">
        <v>80</v>
      </c>
      <c r="BM16" s="4">
        <v>0</v>
      </c>
      <c r="BN16" s="4">
        <v>154</v>
      </c>
      <c r="BO16" s="4">
        <v>0</v>
      </c>
      <c r="BP16" s="4">
        <v>234</v>
      </c>
      <c r="BQ16" s="4">
        <v>2</v>
      </c>
      <c r="BR16" s="4">
        <v>272</v>
      </c>
      <c r="BS16" s="4">
        <v>0</v>
      </c>
    </row>
    <row r="17" spans="1:75" ht="12.75">
      <c r="A17" s="1">
        <v>314908</v>
      </c>
      <c r="B17" s="7" t="s">
        <v>11</v>
      </c>
      <c r="C17" s="1">
        <v>81</v>
      </c>
      <c r="D17" s="4">
        <v>6.16</v>
      </c>
      <c r="E17" s="4" cm="1">
        <f t="array" ref="E17">_xlfn.IFS(D17&gt;10, 1, D17&lt;4, 2, TRUE, 0)</f>
        <v>0</v>
      </c>
      <c r="F17" s="4">
        <v>3.14</v>
      </c>
      <c r="G17" s="4" cm="1">
        <f t="array" ref="G17">_xlfn.IFS(F17&gt;6.2, 1, F17&lt;3.7, 2, TRUE, 0)</f>
        <v>2</v>
      </c>
      <c r="H17" s="4">
        <v>10.4</v>
      </c>
      <c r="I17" s="4" cm="1">
        <f t="array" ref="I17">_xlfn.IFS(H17&gt;18, 1, H17&lt;13, 2, TRUE, 0)</f>
        <v>2</v>
      </c>
      <c r="J17" s="4">
        <v>29.2</v>
      </c>
      <c r="K17" s="4" cm="1">
        <f t="array" ref="K17">_xlfn.IFS(J17&gt;55, 1, J17&lt;34, 2, TRUE, 0)</f>
        <v>2</v>
      </c>
      <c r="L17" s="4">
        <v>93</v>
      </c>
      <c r="M17" s="4">
        <v>0</v>
      </c>
      <c r="N17" s="4">
        <v>33.1</v>
      </c>
      <c r="O17" s="4">
        <v>1</v>
      </c>
      <c r="P17" s="4">
        <v>35.6</v>
      </c>
      <c r="Q17" s="4">
        <v>0</v>
      </c>
      <c r="R17" s="4">
        <v>87</v>
      </c>
      <c r="S17" s="4">
        <v>2</v>
      </c>
      <c r="T17" s="4">
        <v>13.3</v>
      </c>
      <c r="U17" s="4">
        <v>0</v>
      </c>
      <c r="V17" s="4">
        <v>66.3</v>
      </c>
      <c r="W17" s="4">
        <v>0</v>
      </c>
      <c r="X17" s="4">
        <v>15.1</v>
      </c>
      <c r="Y17" s="4">
        <v>2</v>
      </c>
      <c r="Z17" s="4">
        <v>13.5</v>
      </c>
      <c r="AA17" s="4">
        <v>1</v>
      </c>
      <c r="AB17" s="4">
        <v>4.5</v>
      </c>
      <c r="AC17" s="4">
        <v>0</v>
      </c>
      <c r="AD17" s="4">
        <v>0.6</v>
      </c>
      <c r="AE17" s="4">
        <v>0</v>
      </c>
      <c r="AF17" s="4">
        <v>107</v>
      </c>
      <c r="AG17" s="4" cm="1">
        <f t="array" ref="AG17">_xlfn.IFS(AF17&gt;100, 1, AF17&lt;70, 2, TRUE, 0)</f>
        <v>1</v>
      </c>
      <c r="AH17" s="4">
        <v>56.4</v>
      </c>
      <c r="AI17" s="4" cm="1">
        <f t="array" ref="AI17">_xlfn.IFS(AH17&gt;20, 1, AH17&lt;8, 2, TRUE, 0)</f>
        <v>1</v>
      </c>
      <c r="AJ17" s="4">
        <v>6.5</v>
      </c>
      <c r="AK17" s="4" cm="1">
        <f t="array" ref="AK17">_xlfn.IFS(AJ17&gt;1.3, 1, AJ17&lt;0.7, 2, TRUE, 0)</f>
        <v>1</v>
      </c>
      <c r="AL17" s="4">
        <v>33</v>
      </c>
      <c r="AM17" s="4">
        <v>0</v>
      </c>
      <c r="AN17" s="4">
        <v>36</v>
      </c>
      <c r="AO17" s="4" cm="1">
        <f t="array" ref="AO17">_xlfn.IFS(AN17&gt;52, 1, AN17&lt;7, 2, TRUE, 0)</f>
        <v>0</v>
      </c>
      <c r="AP17" s="4">
        <v>4.5999999999999996</v>
      </c>
      <c r="AQ17" s="4">
        <v>0</v>
      </c>
      <c r="AR17" s="4">
        <v>109</v>
      </c>
      <c r="AS17" s="4">
        <v>0</v>
      </c>
      <c r="AT17" s="4">
        <v>52</v>
      </c>
      <c r="AU17" s="4">
        <v>0</v>
      </c>
      <c r="AV17" s="4">
        <v>9</v>
      </c>
      <c r="AW17" s="4">
        <v>0</v>
      </c>
      <c r="AX17" s="4">
        <v>6.8</v>
      </c>
      <c r="AY17" s="4">
        <v>1</v>
      </c>
      <c r="AZ17" s="4">
        <v>133</v>
      </c>
      <c r="BA17" s="4" cm="1">
        <f t="array" ref="BA17">_xlfn.IFS(AZ17&gt;146, 1, AZ17&lt;136, 2, TRUE, 0)</f>
        <v>2</v>
      </c>
      <c r="BB17" s="4">
        <v>5.2</v>
      </c>
      <c r="BC17" s="4" cm="1">
        <f t="array" ref="BC17">_xlfn.IFS(BB17&gt;5.1, 1, BB17&lt;3.5, 2, TRUE, 0)</f>
        <v>1</v>
      </c>
      <c r="BD17" s="4">
        <v>6.7</v>
      </c>
      <c r="BE17" s="4">
        <v>0</v>
      </c>
      <c r="BF17" s="4">
        <v>3.3</v>
      </c>
      <c r="BG17" s="4">
        <v>2</v>
      </c>
      <c r="BH17" s="4">
        <v>3.4</v>
      </c>
      <c r="BI17" s="4">
        <v>0</v>
      </c>
      <c r="BJ17" s="4">
        <v>153</v>
      </c>
      <c r="BK17" s="4">
        <v>1</v>
      </c>
      <c r="BL17" s="4">
        <v>39</v>
      </c>
      <c r="BM17" s="4">
        <v>0</v>
      </c>
      <c r="BN17" s="4">
        <v>129</v>
      </c>
      <c r="BO17" s="4">
        <v>2</v>
      </c>
      <c r="BP17" s="4">
        <v>168</v>
      </c>
      <c r="BQ17" s="4">
        <v>2</v>
      </c>
      <c r="BR17" s="4">
        <v>276</v>
      </c>
      <c r="BS17" s="4">
        <v>0</v>
      </c>
    </row>
    <row r="18" spans="1:75" ht="13.5">
      <c r="A18" s="1">
        <v>320078</v>
      </c>
      <c r="B18" s="7" t="s">
        <v>11</v>
      </c>
      <c r="C18" s="1">
        <v>68</v>
      </c>
      <c r="D18" s="4">
        <v>4.83</v>
      </c>
      <c r="E18" s="4" cm="1">
        <f t="array" ref="E18">_xlfn.IFS(D18&gt;10, 1, D18&lt;4, 2, TRUE, 0)</f>
        <v>0</v>
      </c>
      <c r="F18" s="4">
        <v>3.57</v>
      </c>
      <c r="G18" s="4" cm="1">
        <f t="array" ref="G18">_xlfn.IFS(F18&gt;6.2, 1, F18&lt;3.7, 2, TRUE, 0)</f>
        <v>2</v>
      </c>
      <c r="H18" s="4">
        <v>10.7</v>
      </c>
      <c r="I18" s="4" cm="1">
        <f t="array" ref="I18">_xlfn.IFS(H18&gt;18, 1, H18&lt;13, 2, TRUE, 0)</f>
        <v>2</v>
      </c>
      <c r="J18" s="4">
        <v>30.3</v>
      </c>
      <c r="K18" s="4" cm="1">
        <f t="array" ref="K18">_xlfn.IFS(J18&gt;55, 1, J18&lt;34, 2, TRUE, 0)</f>
        <v>2</v>
      </c>
      <c r="L18" s="4">
        <v>84.9</v>
      </c>
      <c r="M18" s="4">
        <v>0</v>
      </c>
      <c r="N18" s="4">
        <v>30</v>
      </c>
      <c r="O18" s="4">
        <v>0</v>
      </c>
      <c r="P18" s="4">
        <v>35.299999999999997</v>
      </c>
      <c r="Q18" s="4">
        <v>0</v>
      </c>
      <c r="R18" s="4">
        <v>137</v>
      </c>
      <c r="S18" s="4">
        <v>2</v>
      </c>
      <c r="T18" s="4">
        <v>13.1</v>
      </c>
      <c r="U18" s="4">
        <v>0</v>
      </c>
      <c r="V18" s="4">
        <v>47.9</v>
      </c>
      <c r="W18" s="4">
        <v>0</v>
      </c>
      <c r="X18" s="4">
        <v>33.1</v>
      </c>
      <c r="Y18" s="4">
        <v>0</v>
      </c>
      <c r="Z18" s="4">
        <v>12.2</v>
      </c>
      <c r="AA18" s="4">
        <v>1</v>
      </c>
      <c r="AB18" s="4">
        <v>6.4</v>
      </c>
      <c r="AC18" s="4">
        <v>1</v>
      </c>
      <c r="AD18" s="4">
        <v>0.4</v>
      </c>
      <c r="AE18" s="4">
        <v>0</v>
      </c>
      <c r="AF18" s="4">
        <v>195</v>
      </c>
      <c r="AG18" s="4" cm="1">
        <f t="array" ref="AG18">_xlfn.IFS(AF18&gt;100, 1, AF18&lt;70, 2, TRUE, 0)</f>
        <v>1</v>
      </c>
      <c r="AH18" s="4">
        <v>37.700000000000003</v>
      </c>
      <c r="AI18" s="4" cm="1">
        <f t="array" ref="AI18">_xlfn.IFS(AH18&gt;20, 1, AH18&lt;8, 2, TRUE, 0)</f>
        <v>1</v>
      </c>
      <c r="AJ18" s="4">
        <v>8.4</v>
      </c>
      <c r="AK18" s="4" cm="1">
        <f t="array" ref="AK18">_xlfn.IFS(AJ18&gt;1.3, 1, AJ18&lt;0.7, 2, TRUE, 0)</f>
        <v>1</v>
      </c>
      <c r="AL18" s="4">
        <v>7</v>
      </c>
      <c r="AM18" s="4">
        <v>2</v>
      </c>
      <c r="AN18" s="4">
        <v>9</v>
      </c>
      <c r="AO18" s="4" cm="1">
        <f t="array" ref="AO18">_xlfn.IFS(AN18&gt;52, 1, AN18&lt;7, 2, TRUE, 0)</f>
        <v>0</v>
      </c>
      <c r="AP18" s="4">
        <v>5.4</v>
      </c>
      <c r="AQ18" s="4">
        <v>0</v>
      </c>
      <c r="AR18" s="4">
        <v>140</v>
      </c>
      <c r="AS18" s="4">
        <v>0</v>
      </c>
      <c r="AT18" s="4">
        <v>138</v>
      </c>
      <c r="AU18" s="4">
        <v>0</v>
      </c>
      <c r="AV18" s="4">
        <v>8.1999999999999993</v>
      </c>
      <c r="AW18" s="4">
        <v>2</v>
      </c>
      <c r="AX18" s="4">
        <v>4.3</v>
      </c>
      <c r="AY18" s="4">
        <v>0</v>
      </c>
      <c r="AZ18" s="4">
        <v>128</v>
      </c>
      <c r="BA18" s="4" cm="1">
        <f t="array" ref="BA18">_xlfn.IFS(AZ18&gt;146, 1, AZ18&lt;136, 2, TRUE, 0)</f>
        <v>2</v>
      </c>
      <c r="BB18" s="4">
        <v>4.8</v>
      </c>
      <c r="BC18" s="4" cm="1">
        <f t="array" ref="BC18">_xlfn.IFS(BB18&gt;5.1, 1, BB18&lt;3.5, 2, TRUE, 0)</f>
        <v>0</v>
      </c>
      <c r="BD18" s="4">
        <v>7.3</v>
      </c>
      <c r="BE18" s="4">
        <v>0</v>
      </c>
      <c r="BF18" s="4">
        <v>4.2</v>
      </c>
      <c r="BG18" s="4">
        <v>0</v>
      </c>
      <c r="BH18" s="4">
        <v>3.1</v>
      </c>
      <c r="BI18" s="4">
        <v>0</v>
      </c>
      <c r="BJ18" s="4">
        <v>70</v>
      </c>
      <c r="BK18" s="4">
        <v>0</v>
      </c>
      <c r="BL18" s="4">
        <v>52</v>
      </c>
      <c r="BM18" s="4">
        <v>0</v>
      </c>
      <c r="BN18" s="4">
        <v>141</v>
      </c>
      <c r="BO18" s="4">
        <v>0</v>
      </c>
      <c r="BP18" s="4">
        <v>193</v>
      </c>
      <c r="BQ18" s="4">
        <v>2</v>
      </c>
      <c r="BR18" s="4">
        <v>405</v>
      </c>
      <c r="BS18" s="4">
        <v>1</v>
      </c>
      <c r="BV18" s="6" t="s">
        <v>127</v>
      </c>
      <c r="BW18" s="4">
        <f>COUNTIF(E:E,"1")</f>
        <v>12</v>
      </c>
    </row>
    <row r="19" spans="1:75" ht="12.75">
      <c r="A19" s="1">
        <v>323098</v>
      </c>
      <c r="B19" s="7" t="s">
        <v>21</v>
      </c>
      <c r="C19" s="1">
        <v>49</v>
      </c>
      <c r="D19" s="4">
        <v>9.85</v>
      </c>
      <c r="E19" s="4" cm="1">
        <f t="array" ref="E19">_xlfn.IFS(D19&gt;10, 1, D19&lt;4, 2, TRUE, 0)</f>
        <v>0</v>
      </c>
      <c r="F19" s="4">
        <v>3.71</v>
      </c>
      <c r="G19" s="4" cm="1">
        <f t="array" ref="G19">_xlfn.IFS(F19&gt;6.2, 1, F19&lt;3.7, 2, TRUE, 0)</f>
        <v>0</v>
      </c>
      <c r="H19" s="4">
        <v>10.3</v>
      </c>
      <c r="I19" s="4" cm="1">
        <f t="array" ref="I19">_xlfn.IFS(H19&gt;18, 1, H19&lt;13, 2, TRUE, 0)</f>
        <v>2</v>
      </c>
      <c r="J19" s="4">
        <v>31.4</v>
      </c>
      <c r="K19" s="4" cm="1">
        <f t="array" ref="K19">_xlfn.IFS(J19&gt;55, 1, J19&lt;34, 2, TRUE, 0)</f>
        <v>2</v>
      </c>
      <c r="L19" s="4">
        <v>84.6</v>
      </c>
      <c r="M19" s="4">
        <v>0</v>
      </c>
      <c r="N19" s="4">
        <v>27.8</v>
      </c>
      <c r="O19" s="4">
        <v>0</v>
      </c>
      <c r="P19" s="4">
        <v>32.799999999999997</v>
      </c>
      <c r="Q19" s="4">
        <v>0</v>
      </c>
      <c r="R19" s="4">
        <v>503</v>
      </c>
      <c r="S19" s="4">
        <v>1</v>
      </c>
      <c r="T19" s="4">
        <v>13.5</v>
      </c>
      <c r="U19" s="4">
        <v>0</v>
      </c>
      <c r="V19" s="4">
        <v>75.5</v>
      </c>
      <c r="W19" s="4">
        <v>0</v>
      </c>
      <c r="X19" s="4">
        <v>13.1</v>
      </c>
      <c r="Y19" s="4">
        <v>2</v>
      </c>
      <c r="Z19" s="4">
        <v>7.1</v>
      </c>
      <c r="AA19" s="4">
        <v>0</v>
      </c>
      <c r="AB19" s="4">
        <v>4</v>
      </c>
      <c r="AC19" s="4">
        <v>0</v>
      </c>
      <c r="AD19" s="4">
        <v>0.3</v>
      </c>
      <c r="AE19" s="4">
        <v>0</v>
      </c>
      <c r="AF19" s="4">
        <v>93</v>
      </c>
      <c r="AG19" s="4" cm="1">
        <f t="array" ref="AG19">_xlfn.IFS(AF19&gt;100, 1, AF19&lt;70, 2, TRUE, 0)</f>
        <v>0</v>
      </c>
      <c r="AH19" s="4">
        <v>64.8</v>
      </c>
      <c r="AI19" s="4" cm="1">
        <f t="array" ref="AI19">_xlfn.IFS(AH19&gt;20, 1, AH19&lt;8, 2, TRUE, 0)</f>
        <v>1</v>
      </c>
      <c r="AJ19" s="4">
        <v>9.8000000000000007</v>
      </c>
      <c r="AK19" s="4" cm="1">
        <f t="array" ref="AK19">_xlfn.IFS(AJ19&gt;1.3, 1, AJ19&lt;0.7, 2, TRUE, 0)</f>
        <v>1</v>
      </c>
      <c r="AL19" s="4">
        <v>14</v>
      </c>
      <c r="AM19" s="4">
        <v>0</v>
      </c>
      <c r="AN19" s="4">
        <v>12</v>
      </c>
      <c r="AO19" s="4" cm="1">
        <f t="array" ref="AO19">_xlfn.IFS(AN19&gt;52, 1, AN19&lt;7, 2, TRUE, 0)</f>
        <v>0</v>
      </c>
      <c r="AP19" s="4">
        <v>7.6</v>
      </c>
      <c r="AQ19" s="4">
        <v>0</v>
      </c>
      <c r="AR19" s="4">
        <v>158</v>
      </c>
      <c r="AS19" s="4">
        <v>0</v>
      </c>
      <c r="AT19" s="4">
        <v>92</v>
      </c>
      <c r="AU19" s="4">
        <v>0</v>
      </c>
      <c r="AV19" s="4">
        <v>9.6999999999999993</v>
      </c>
      <c r="AW19" s="4">
        <v>0</v>
      </c>
      <c r="AX19" s="4">
        <v>4.3</v>
      </c>
      <c r="AY19" s="4">
        <v>0</v>
      </c>
      <c r="AZ19" s="4">
        <v>134</v>
      </c>
      <c r="BA19" s="4" cm="1">
        <f t="array" ref="BA19">_xlfn.IFS(AZ19&gt;146, 1, AZ19&lt;136, 2, TRUE, 0)</f>
        <v>2</v>
      </c>
      <c r="BB19" s="4">
        <v>5.0999999999999996</v>
      </c>
      <c r="BC19" s="4" cm="1">
        <f t="array" ref="BC19">_xlfn.IFS(BB19&gt;5.1, 1, BB19&lt;3.5, 2, TRUE, 0)</f>
        <v>0</v>
      </c>
      <c r="BD19" s="4">
        <v>7.2</v>
      </c>
      <c r="BE19" s="4">
        <v>0</v>
      </c>
      <c r="BF19" s="4">
        <v>3.8</v>
      </c>
      <c r="BG19" s="4">
        <v>0</v>
      </c>
      <c r="BH19" s="4">
        <v>3.4</v>
      </c>
      <c r="BI19" s="4">
        <v>0</v>
      </c>
      <c r="BJ19" s="4">
        <v>155</v>
      </c>
      <c r="BK19" s="4">
        <v>1</v>
      </c>
      <c r="BL19" s="4">
        <v>25</v>
      </c>
      <c r="BM19" s="4">
        <v>2</v>
      </c>
      <c r="BN19" s="4">
        <v>186</v>
      </c>
      <c r="BO19" s="4">
        <v>0</v>
      </c>
      <c r="BP19" s="4">
        <v>211</v>
      </c>
      <c r="BQ19" s="4">
        <v>2</v>
      </c>
      <c r="BR19" s="4">
        <v>384</v>
      </c>
      <c r="BS19" s="4">
        <v>0</v>
      </c>
      <c r="BV19" s="1" t="s">
        <v>128</v>
      </c>
      <c r="BW19" s="4">
        <f>COUNTIF(E:E,"0")</f>
        <v>96</v>
      </c>
    </row>
    <row r="20" spans="1:75" ht="13.5">
      <c r="A20" s="1">
        <v>331383</v>
      </c>
      <c r="B20" s="7" t="s">
        <v>11</v>
      </c>
      <c r="C20" s="1">
        <v>69</v>
      </c>
      <c r="D20" s="4">
        <v>9.07</v>
      </c>
      <c r="E20" s="4" cm="1">
        <f t="array" ref="E20">_xlfn.IFS(D20&gt;10, 1, D20&lt;4, 2, TRUE, 0)</f>
        <v>0</v>
      </c>
      <c r="F20" s="4">
        <v>2.82</v>
      </c>
      <c r="G20" s="4" cm="1">
        <f t="array" ref="G20">_xlfn.IFS(F20&gt;6.2, 1, F20&lt;3.7, 2, TRUE, 0)</f>
        <v>2</v>
      </c>
      <c r="H20" s="4">
        <v>8.6</v>
      </c>
      <c r="I20" s="4" cm="1">
        <f t="array" ref="I20">_xlfn.IFS(H20&gt;18, 1, H20&lt;13, 2, TRUE, 0)</f>
        <v>2</v>
      </c>
      <c r="J20" s="4">
        <v>25.7</v>
      </c>
      <c r="K20" s="4" cm="1">
        <f t="array" ref="K20">_xlfn.IFS(J20&gt;55, 1, J20&lt;34, 2, TRUE, 0)</f>
        <v>2</v>
      </c>
      <c r="L20" s="4">
        <v>91.1</v>
      </c>
      <c r="M20" s="4">
        <v>0</v>
      </c>
      <c r="N20" s="4">
        <v>30.5</v>
      </c>
      <c r="O20" s="4">
        <v>0</v>
      </c>
      <c r="P20" s="4">
        <v>33.5</v>
      </c>
      <c r="Q20" s="4">
        <v>0</v>
      </c>
      <c r="R20" s="4">
        <v>230</v>
      </c>
      <c r="S20" s="4">
        <v>0</v>
      </c>
      <c r="T20" s="4">
        <v>14.9</v>
      </c>
      <c r="U20" s="4">
        <v>0</v>
      </c>
      <c r="V20" s="4">
        <v>76.400000000000006</v>
      </c>
      <c r="W20" s="4">
        <v>0</v>
      </c>
      <c r="X20" s="4">
        <v>12.2</v>
      </c>
      <c r="Y20" s="4">
        <v>2</v>
      </c>
      <c r="Z20" s="4">
        <v>4.4000000000000004</v>
      </c>
      <c r="AA20" s="4">
        <v>0</v>
      </c>
      <c r="AB20" s="4">
        <v>6.4</v>
      </c>
      <c r="AC20" s="4">
        <v>1</v>
      </c>
      <c r="AD20" s="4">
        <v>0.6</v>
      </c>
      <c r="AE20" s="4">
        <v>0</v>
      </c>
      <c r="AF20" s="4">
        <v>166</v>
      </c>
      <c r="AG20" s="4" cm="1">
        <f t="array" ref="AG20">_xlfn.IFS(AF20&gt;100, 1, AF20&lt;70, 2, TRUE, 0)</f>
        <v>1</v>
      </c>
      <c r="AH20" s="4">
        <v>69.599999999999994</v>
      </c>
      <c r="AI20" s="4" cm="1">
        <f t="array" ref="AI20">_xlfn.IFS(AH20&gt;20, 1, AH20&lt;8, 2, TRUE, 0)</f>
        <v>1</v>
      </c>
      <c r="AJ20" s="4">
        <v>10.4</v>
      </c>
      <c r="AK20" s="4" cm="1">
        <f t="array" ref="AK20">_xlfn.IFS(AJ20&gt;1.3, 1, AJ20&lt;0.7, 2, TRUE, 0)</f>
        <v>1</v>
      </c>
      <c r="AL20" s="4">
        <v>11</v>
      </c>
      <c r="AM20" s="4">
        <v>2</v>
      </c>
      <c r="AN20" s="4">
        <v>12</v>
      </c>
      <c r="AO20" s="4" cm="1">
        <f t="array" ref="AO20">_xlfn.IFS(AN20&gt;52, 1, AN20&lt;7, 2, TRUE, 0)</f>
        <v>0</v>
      </c>
      <c r="AP20" s="4">
        <v>9.6999999999999993</v>
      </c>
      <c r="AQ20" s="4">
        <v>1</v>
      </c>
      <c r="AR20" s="4">
        <v>89</v>
      </c>
      <c r="AS20" s="4">
        <v>0</v>
      </c>
      <c r="AT20" s="4">
        <v>64</v>
      </c>
      <c r="AU20" s="4">
        <v>0</v>
      </c>
      <c r="AV20" s="4">
        <v>8.1999999999999993</v>
      </c>
      <c r="AW20" s="4">
        <v>2</v>
      </c>
      <c r="AX20" s="4">
        <v>6.7</v>
      </c>
      <c r="AY20" s="4">
        <v>1</v>
      </c>
      <c r="AZ20" s="4">
        <v>136</v>
      </c>
      <c r="BA20" s="4" cm="1">
        <f t="array" ref="BA20">_xlfn.IFS(AZ20&gt;146, 1, AZ20&lt;136, 2, TRUE, 0)</f>
        <v>0</v>
      </c>
      <c r="BB20" s="4">
        <v>5</v>
      </c>
      <c r="BC20" s="4" cm="1">
        <f t="array" ref="BC20">_xlfn.IFS(BB20&gt;5.1, 1, BB20&lt;3.5, 2, TRUE, 0)</f>
        <v>0</v>
      </c>
      <c r="BD20" s="4">
        <v>6.3</v>
      </c>
      <c r="BE20" s="4">
        <v>2</v>
      </c>
      <c r="BF20" s="4">
        <v>3.7</v>
      </c>
      <c r="BG20" s="4">
        <v>0</v>
      </c>
      <c r="BH20" s="4">
        <v>2.6</v>
      </c>
      <c r="BI20" s="4">
        <v>0</v>
      </c>
      <c r="BJ20" s="4">
        <v>131</v>
      </c>
      <c r="BK20" s="4">
        <v>1</v>
      </c>
      <c r="BL20" s="4">
        <v>56</v>
      </c>
      <c r="BM20" s="4">
        <v>0</v>
      </c>
      <c r="BN20" s="4">
        <v>156</v>
      </c>
      <c r="BO20" s="4">
        <v>0</v>
      </c>
      <c r="BP20" s="4">
        <v>212</v>
      </c>
      <c r="BQ20" s="4">
        <v>2</v>
      </c>
      <c r="BR20" s="4">
        <v>446</v>
      </c>
      <c r="BS20" s="4">
        <v>1</v>
      </c>
      <c r="BV20" s="6" t="s">
        <v>129</v>
      </c>
      <c r="BW20" s="4">
        <f>COUNTIF(E:E,"2")</f>
        <v>4</v>
      </c>
    </row>
    <row r="21" spans="1:75" ht="15.75" customHeight="1">
      <c r="A21" s="1">
        <v>338780</v>
      </c>
      <c r="B21" s="7" t="s">
        <v>11</v>
      </c>
      <c r="C21" s="1">
        <v>70</v>
      </c>
      <c r="D21" s="4">
        <v>6.31</v>
      </c>
      <c r="E21" s="4" cm="1">
        <f t="array" ref="E21">_xlfn.IFS(D21&gt;10, 1, D21&lt;4, 2, TRUE, 0)</f>
        <v>0</v>
      </c>
      <c r="F21" s="4">
        <v>4</v>
      </c>
      <c r="G21" s="4" cm="1">
        <f t="array" ref="G21">_xlfn.IFS(F21&gt;6.2, 1, F21&lt;3.7, 2, TRUE, 0)</f>
        <v>0</v>
      </c>
      <c r="H21" s="4">
        <v>11.7</v>
      </c>
      <c r="I21" s="4" cm="1">
        <f t="array" ref="I21">_xlfn.IFS(H21&gt;18, 1, H21&lt;13, 2, TRUE, 0)</f>
        <v>2</v>
      </c>
      <c r="J21" s="4">
        <v>33.299999999999997</v>
      </c>
      <c r="K21" s="4" cm="1">
        <f t="array" ref="K21">_xlfn.IFS(J21&gt;55, 1, J21&lt;34, 2, TRUE, 0)</f>
        <v>2</v>
      </c>
      <c r="L21" s="4">
        <v>83.3</v>
      </c>
      <c r="M21" s="4">
        <v>0</v>
      </c>
      <c r="N21" s="4">
        <v>29.3</v>
      </c>
      <c r="O21" s="4">
        <v>0</v>
      </c>
      <c r="P21" s="4">
        <v>35.1</v>
      </c>
      <c r="Q21" s="4">
        <v>0</v>
      </c>
      <c r="R21" s="4">
        <v>175</v>
      </c>
      <c r="S21" s="4">
        <v>0</v>
      </c>
      <c r="T21" s="4">
        <v>13.5</v>
      </c>
      <c r="U21" s="4">
        <v>0</v>
      </c>
      <c r="V21" s="4">
        <v>58.8</v>
      </c>
      <c r="W21" s="4">
        <v>0</v>
      </c>
      <c r="X21" s="4">
        <v>20.100000000000001</v>
      </c>
      <c r="Y21" s="4">
        <v>2</v>
      </c>
      <c r="Z21" s="4">
        <v>8.6999999999999993</v>
      </c>
      <c r="AA21" s="4">
        <v>0</v>
      </c>
      <c r="AB21" s="4">
        <v>11.4</v>
      </c>
      <c r="AC21" s="4">
        <v>1</v>
      </c>
      <c r="AD21" s="4">
        <v>1</v>
      </c>
      <c r="AE21" s="4">
        <v>0</v>
      </c>
      <c r="AF21" s="4">
        <v>265</v>
      </c>
      <c r="AG21" s="4" cm="1">
        <f t="array" ref="AG21">_xlfn.IFS(AF21&gt;100, 1, AF21&lt;70, 2, TRUE, 0)</f>
        <v>1</v>
      </c>
      <c r="AH21" s="4">
        <v>59.1</v>
      </c>
      <c r="AI21" s="4" cm="1">
        <f t="array" ref="AI21">_xlfn.IFS(AH21&gt;20, 1, AH21&lt;8, 2, TRUE, 0)</f>
        <v>1</v>
      </c>
      <c r="AJ21" s="4">
        <v>8.6</v>
      </c>
      <c r="AK21" s="4" cm="1">
        <f t="array" ref="AK21">_xlfn.IFS(AJ21&gt;1.3, 1, AJ21&lt;0.7, 2, TRUE, 0)</f>
        <v>1</v>
      </c>
      <c r="AL21" s="4">
        <v>10</v>
      </c>
      <c r="AM21" s="4">
        <v>2</v>
      </c>
      <c r="AN21" s="4">
        <v>12</v>
      </c>
      <c r="AO21" s="4" cm="1">
        <f t="array" ref="AO21">_xlfn.IFS(AN21&gt;52, 1, AN21&lt;7, 2, TRUE, 0)</f>
        <v>0</v>
      </c>
      <c r="AP21" s="4">
        <v>5.8</v>
      </c>
      <c r="AQ21" s="4">
        <v>0</v>
      </c>
      <c r="AR21" s="4">
        <v>128</v>
      </c>
      <c r="AS21" s="4">
        <v>0</v>
      </c>
      <c r="AT21" s="4">
        <v>113</v>
      </c>
      <c r="AU21" s="4">
        <v>0</v>
      </c>
      <c r="AV21" s="4">
        <v>9.1</v>
      </c>
      <c r="AW21" s="4">
        <v>0</v>
      </c>
      <c r="AX21" s="4">
        <v>3.5</v>
      </c>
      <c r="AY21" s="4">
        <v>0</v>
      </c>
      <c r="AZ21" s="4">
        <v>136</v>
      </c>
      <c r="BA21" s="4" cm="1">
        <f t="array" ref="BA21">_xlfn.IFS(AZ21&gt;146, 1, AZ21&lt;136, 2, TRUE, 0)</f>
        <v>0</v>
      </c>
      <c r="BB21" s="4">
        <v>4</v>
      </c>
      <c r="BC21" s="4" cm="1">
        <f t="array" ref="BC21">_xlfn.IFS(BB21&gt;5.1, 1, BB21&lt;3.5, 2, TRUE, 0)</f>
        <v>0</v>
      </c>
      <c r="BD21" s="4">
        <v>7.6</v>
      </c>
      <c r="BE21" s="4">
        <v>0</v>
      </c>
      <c r="BF21" s="4">
        <v>4.0999999999999996</v>
      </c>
      <c r="BG21" s="4">
        <v>0</v>
      </c>
      <c r="BH21" s="4">
        <v>3.5</v>
      </c>
      <c r="BI21" s="4">
        <v>0</v>
      </c>
      <c r="BJ21" s="4">
        <v>71</v>
      </c>
      <c r="BK21" s="4">
        <v>0</v>
      </c>
      <c r="BL21" s="4">
        <v>46</v>
      </c>
      <c r="BM21" s="4">
        <v>0</v>
      </c>
      <c r="BN21" s="4">
        <v>179</v>
      </c>
      <c r="BO21" s="4">
        <v>0</v>
      </c>
      <c r="BP21" s="4">
        <v>225</v>
      </c>
      <c r="BQ21" s="4">
        <v>2</v>
      </c>
      <c r="BR21" s="4">
        <v>161</v>
      </c>
      <c r="BS21" s="4">
        <v>0</v>
      </c>
    </row>
    <row r="22" spans="1:75" ht="15.75" customHeight="1">
      <c r="A22" s="1">
        <v>345858</v>
      </c>
      <c r="B22" s="7" t="s">
        <v>11</v>
      </c>
      <c r="C22" s="1">
        <v>69</v>
      </c>
      <c r="D22" s="4">
        <v>6.7</v>
      </c>
      <c r="E22" s="4" cm="1">
        <f t="array" ref="E22">_xlfn.IFS(D22&gt;10, 1, D22&lt;4, 2, TRUE, 0)</f>
        <v>0</v>
      </c>
      <c r="F22" s="4">
        <v>3.84</v>
      </c>
      <c r="G22" s="4" cm="1">
        <f t="array" ref="G22">_xlfn.IFS(F22&gt;6.2, 1, F22&lt;3.7, 2, TRUE, 0)</f>
        <v>0</v>
      </c>
      <c r="H22" s="4">
        <v>11.3</v>
      </c>
      <c r="I22" s="4" cm="1">
        <f t="array" ref="I22">_xlfn.IFS(H22&gt;18, 1, H22&lt;13, 2, TRUE, 0)</f>
        <v>2</v>
      </c>
      <c r="J22" s="4">
        <v>33.1</v>
      </c>
      <c r="K22" s="4" cm="1">
        <f t="array" ref="K22">_xlfn.IFS(J22&gt;55, 1, J22&lt;34, 2, TRUE, 0)</f>
        <v>2</v>
      </c>
      <c r="L22" s="4">
        <v>86.2</v>
      </c>
      <c r="M22" s="4">
        <v>0</v>
      </c>
      <c r="N22" s="4">
        <v>29.4</v>
      </c>
      <c r="O22" s="4">
        <v>0</v>
      </c>
      <c r="P22" s="4">
        <v>34.1</v>
      </c>
      <c r="Q22" s="4">
        <v>0</v>
      </c>
      <c r="R22" s="4">
        <v>202</v>
      </c>
      <c r="S22" s="4">
        <v>0</v>
      </c>
      <c r="T22" s="4">
        <v>17.399999999999999</v>
      </c>
      <c r="U22" s="4">
        <v>1</v>
      </c>
      <c r="V22" s="4">
        <v>53.8</v>
      </c>
      <c r="W22" s="4">
        <v>0</v>
      </c>
      <c r="X22" s="4">
        <v>31.2</v>
      </c>
      <c r="Y22" s="4">
        <v>0</v>
      </c>
      <c r="Z22" s="4">
        <v>9.1</v>
      </c>
      <c r="AA22" s="4">
        <v>0</v>
      </c>
      <c r="AB22" s="4">
        <v>5.2</v>
      </c>
      <c r="AC22" s="4">
        <v>0</v>
      </c>
      <c r="AD22" s="4">
        <v>0.7</v>
      </c>
      <c r="AE22" s="4">
        <v>0</v>
      </c>
      <c r="AF22" s="4">
        <v>106</v>
      </c>
      <c r="AG22" s="4" cm="1">
        <f t="array" ref="AG22">_xlfn.IFS(AF22&gt;100, 1, AF22&lt;70, 2, TRUE, 0)</f>
        <v>1</v>
      </c>
      <c r="AH22" s="4">
        <v>74.400000000000006</v>
      </c>
      <c r="AI22" s="4" cm="1">
        <f t="array" ref="AI22">_xlfn.IFS(AH22&gt;20, 1, AH22&lt;8, 2, TRUE, 0)</f>
        <v>1</v>
      </c>
      <c r="AJ22" s="4">
        <v>11.3</v>
      </c>
      <c r="AK22" s="4" cm="1">
        <f t="array" ref="AK22">_xlfn.IFS(AJ22&gt;1.3, 1, AJ22&lt;0.7, 2, TRUE, 0)</f>
        <v>1</v>
      </c>
      <c r="AL22" s="4">
        <v>14</v>
      </c>
      <c r="AM22" s="4">
        <v>0</v>
      </c>
      <c r="AN22" s="4">
        <v>12</v>
      </c>
      <c r="AO22" s="4" cm="1">
        <f t="array" ref="AO22">_xlfn.IFS(AN22&gt;52, 1, AN22&lt;7, 2, TRUE, 0)</f>
        <v>0</v>
      </c>
      <c r="AP22" s="4">
        <v>8.4</v>
      </c>
      <c r="AQ22" s="4">
        <v>1</v>
      </c>
      <c r="AR22" s="4">
        <v>162</v>
      </c>
      <c r="AS22" s="4">
        <v>0</v>
      </c>
      <c r="AT22" s="4">
        <v>316</v>
      </c>
      <c r="AU22" s="4">
        <v>1</v>
      </c>
      <c r="AV22" s="4">
        <v>8.8000000000000007</v>
      </c>
      <c r="AW22" s="4">
        <v>0</v>
      </c>
      <c r="AX22" s="4">
        <v>5.5</v>
      </c>
      <c r="AY22" s="4">
        <v>1</v>
      </c>
      <c r="AZ22" s="4">
        <v>140</v>
      </c>
      <c r="BA22" s="4" cm="1">
        <f t="array" ref="BA22">_xlfn.IFS(AZ22&gt;146, 1, AZ22&lt;136, 2, TRUE, 0)</f>
        <v>0</v>
      </c>
      <c r="BB22" s="4">
        <v>3.8</v>
      </c>
      <c r="BC22" s="4" cm="1">
        <f t="array" ref="BC22">_xlfn.IFS(BB22&gt;5.1, 1, BB22&lt;3.5, 2, TRUE, 0)</f>
        <v>0</v>
      </c>
      <c r="BD22" s="4">
        <v>6.8</v>
      </c>
      <c r="BE22" s="4">
        <v>0</v>
      </c>
      <c r="BF22" s="4">
        <v>4.0999999999999996</v>
      </c>
      <c r="BG22" s="4">
        <v>0</v>
      </c>
      <c r="BH22" s="4">
        <v>2.7</v>
      </c>
      <c r="BI22" s="4">
        <v>0</v>
      </c>
      <c r="BJ22" s="4">
        <v>60</v>
      </c>
      <c r="BK22" s="4">
        <v>0</v>
      </c>
      <c r="BL22" s="4">
        <v>64</v>
      </c>
      <c r="BM22" s="4">
        <v>0</v>
      </c>
      <c r="BN22" s="4">
        <v>171</v>
      </c>
      <c r="BO22" s="4">
        <v>0</v>
      </c>
      <c r="BP22" s="4">
        <v>235</v>
      </c>
      <c r="BQ22" s="4">
        <v>2</v>
      </c>
      <c r="BR22" s="4">
        <v>330</v>
      </c>
      <c r="BS22" s="4">
        <v>0</v>
      </c>
      <c r="BV22" s="1" t="s">
        <v>130</v>
      </c>
      <c r="BW22" s="4">
        <f>COUNTIF(G:G,"1")</f>
        <v>1</v>
      </c>
    </row>
    <row r="23" spans="1:75" ht="15.75" customHeight="1">
      <c r="A23" s="1">
        <v>347741</v>
      </c>
      <c r="B23" s="7" t="s">
        <v>21</v>
      </c>
      <c r="C23" s="1">
        <v>63</v>
      </c>
      <c r="D23" s="4">
        <v>6.64</v>
      </c>
      <c r="E23" s="4" cm="1">
        <f t="array" ref="E23">_xlfn.IFS(D23&gt;10, 1, D23&lt;4, 2, TRUE, 0)</f>
        <v>0</v>
      </c>
      <c r="F23" s="4">
        <v>3.15</v>
      </c>
      <c r="G23" s="4" cm="1">
        <f t="array" ref="G23">_xlfn.IFS(F23&gt;6.2, 1, F23&lt;3.7, 2, TRUE, 0)</f>
        <v>2</v>
      </c>
      <c r="H23" s="4">
        <v>9.5</v>
      </c>
      <c r="I23" s="4" cm="1">
        <f t="array" ref="I23">_xlfn.IFS(H23&gt;18, 1, H23&lt;13, 2, TRUE, 0)</f>
        <v>2</v>
      </c>
      <c r="J23" s="4">
        <v>29.1</v>
      </c>
      <c r="K23" s="4" cm="1">
        <f t="array" ref="K23">_xlfn.IFS(J23&gt;55, 1, J23&lt;34, 2, TRUE, 0)</f>
        <v>2</v>
      </c>
      <c r="L23" s="4">
        <v>92.4</v>
      </c>
      <c r="M23" s="4">
        <v>0</v>
      </c>
      <c r="N23" s="4">
        <v>30.2</v>
      </c>
      <c r="O23" s="4">
        <v>0</v>
      </c>
      <c r="P23" s="4">
        <v>32.6</v>
      </c>
      <c r="Q23" s="4">
        <v>0</v>
      </c>
      <c r="R23" s="4">
        <v>283</v>
      </c>
      <c r="S23" s="4">
        <v>0</v>
      </c>
      <c r="T23" s="4">
        <v>13.4</v>
      </c>
      <c r="U23" s="4">
        <v>0</v>
      </c>
      <c r="V23" s="4">
        <v>63.5</v>
      </c>
      <c r="W23" s="4">
        <v>0</v>
      </c>
      <c r="X23" s="4">
        <v>24.2</v>
      </c>
      <c r="Y23" s="4">
        <v>0</v>
      </c>
      <c r="Z23" s="4">
        <v>5.9</v>
      </c>
      <c r="AA23" s="4">
        <v>0</v>
      </c>
      <c r="AB23" s="4">
        <v>5</v>
      </c>
      <c r="AC23" s="4">
        <v>0</v>
      </c>
      <c r="AD23" s="4">
        <v>1.4</v>
      </c>
      <c r="AE23" s="4">
        <v>0</v>
      </c>
      <c r="AF23" s="4">
        <v>77</v>
      </c>
      <c r="AG23" s="4" cm="1">
        <f t="array" ref="AG23">_xlfn.IFS(AF23&gt;100, 1, AF23&lt;70, 2, TRUE, 0)</f>
        <v>0</v>
      </c>
      <c r="AH23" s="4">
        <v>77.2</v>
      </c>
      <c r="AI23" s="4" cm="1">
        <f t="array" ref="AI23">_xlfn.IFS(AH23&gt;20, 1, AH23&lt;8, 2, TRUE, 0)</f>
        <v>1</v>
      </c>
      <c r="AJ23" s="4">
        <v>10.9</v>
      </c>
      <c r="AK23" s="4" cm="1">
        <f t="array" ref="AK23">_xlfn.IFS(AJ23&gt;1.3, 1, AJ23&lt;0.7, 2, TRUE, 0)</f>
        <v>1</v>
      </c>
      <c r="AL23" s="4">
        <v>21</v>
      </c>
      <c r="AM23" s="4">
        <v>0</v>
      </c>
      <c r="AN23" s="4">
        <v>16</v>
      </c>
      <c r="AO23" s="4" cm="1">
        <f t="array" ref="AO23">_xlfn.IFS(AN23&gt;52, 1, AN23&lt;7, 2, TRUE, 0)</f>
        <v>0</v>
      </c>
      <c r="AP23" s="4">
        <v>8.6</v>
      </c>
      <c r="AQ23" s="4">
        <v>1</v>
      </c>
      <c r="AR23" s="4">
        <v>203</v>
      </c>
      <c r="AS23" s="4">
        <v>1</v>
      </c>
      <c r="AT23" s="4">
        <v>205</v>
      </c>
      <c r="AU23" s="4">
        <v>1</v>
      </c>
      <c r="AV23" s="4">
        <v>8.6999999999999993</v>
      </c>
      <c r="AW23" s="4">
        <v>2</v>
      </c>
      <c r="AX23" s="4">
        <v>3.2</v>
      </c>
      <c r="AY23" s="4">
        <v>0</v>
      </c>
      <c r="AZ23" s="4">
        <v>141</v>
      </c>
      <c r="BA23" s="4" cm="1">
        <f t="array" ref="BA23">_xlfn.IFS(AZ23&gt;146, 1, AZ23&lt;136, 2, TRUE, 0)</f>
        <v>0</v>
      </c>
      <c r="BB23" s="4">
        <v>4.2</v>
      </c>
      <c r="BC23" s="4" cm="1">
        <f t="array" ref="BC23">_xlfn.IFS(BB23&gt;5.1, 1, BB23&lt;3.5, 2, TRUE, 0)</f>
        <v>0</v>
      </c>
      <c r="BD23" s="4">
        <v>6.3</v>
      </c>
      <c r="BE23" s="4">
        <v>2</v>
      </c>
      <c r="BF23" s="4">
        <v>4.0999999999999996</v>
      </c>
      <c r="BG23" s="4">
        <v>0</v>
      </c>
      <c r="BH23" s="4">
        <v>2.2000000000000002</v>
      </c>
      <c r="BI23" s="4">
        <v>0</v>
      </c>
      <c r="BJ23" s="4">
        <v>24</v>
      </c>
      <c r="BK23" s="4">
        <v>2</v>
      </c>
      <c r="BL23" s="4">
        <v>66</v>
      </c>
      <c r="BM23" s="4">
        <v>0</v>
      </c>
      <c r="BN23" s="4">
        <v>315</v>
      </c>
      <c r="BO23" s="4">
        <v>0</v>
      </c>
      <c r="BP23" s="4">
        <v>381</v>
      </c>
      <c r="BQ23" s="4">
        <v>0</v>
      </c>
      <c r="BR23" s="4">
        <v>403</v>
      </c>
      <c r="BS23" s="4">
        <v>1</v>
      </c>
      <c r="BV23" s="6" t="s">
        <v>131</v>
      </c>
      <c r="BW23" s="4">
        <f>COUNTIF(G:G,"0")</f>
        <v>63</v>
      </c>
    </row>
    <row r="24" spans="1:75" ht="15.75" customHeight="1">
      <c r="A24" s="4" t="s">
        <v>29</v>
      </c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V24" s="6" t="s">
        <v>132</v>
      </c>
      <c r="BW24" s="4">
        <f>COUNTIF(G:G,"2")</f>
        <v>48</v>
      </c>
    </row>
    <row r="25" spans="1:75" ht="15.75" customHeight="1">
      <c r="A25" s="4">
        <v>106332</v>
      </c>
      <c r="B25" s="10" t="s">
        <v>11</v>
      </c>
      <c r="C25" s="4">
        <v>83</v>
      </c>
      <c r="D25" s="4">
        <v>5.1100000000000003</v>
      </c>
      <c r="E25" s="4" cm="1">
        <f t="array" ref="E25">_xlfn.IFS(D25&gt;10, 1, D25&lt;4, 2, TRUE, 0)</f>
        <v>0</v>
      </c>
      <c r="F25" s="4">
        <v>2.66</v>
      </c>
      <c r="G25" s="4" cm="1">
        <f t="array" ref="G25">_xlfn.IFS(F25&gt;6.2, 1, F25&lt;3.7, 2, TRUE, 0)</f>
        <v>2</v>
      </c>
      <c r="H25" s="4">
        <v>9.1</v>
      </c>
      <c r="I25" s="4" cm="1">
        <f t="array" ref="I25">_xlfn.IFS(H25&gt;18, 1, H25&lt;13, 2, TRUE, 0)</f>
        <v>2</v>
      </c>
      <c r="J25" s="4">
        <v>27.1</v>
      </c>
      <c r="K25" s="4" cm="1">
        <f t="array" ref="K25">_xlfn.IFS(J25&gt;55, 1, J25&lt;34, 2, TRUE, 0)</f>
        <v>2</v>
      </c>
      <c r="L25" s="4">
        <v>101.9</v>
      </c>
      <c r="M25" s="4">
        <v>1</v>
      </c>
      <c r="N25" s="4">
        <v>34.200000000000003</v>
      </c>
      <c r="O25" s="4">
        <v>1</v>
      </c>
      <c r="P25" s="4">
        <v>33.6</v>
      </c>
      <c r="Q25" s="4">
        <v>0</v>
      </c>
      <c r="R25" s="4">
        <v>163</v>
      </c>
      <c r="S25" s="4">
        <v>0</v>
      </c>
      <c r="T25" s="4">
        <v>13.8</v>
      </c>
      <c r="U25" s="4">
        <v>0</v>
      </c>
      <c r="V25" s="4">
        <v>73.5</v>
      </c>
      <c r="W25" s="4">
        <v>0</v>
      </c>
      <c r="X25" s="4">
        <v>15.9</v>
      </c>
      <c r="Y25" s="4">
        <v>2</v>
      </c>
      <c r="Z25" s="4">
        <v>6.5</v>
      </c>
      <c r="AA25" s="4">
        <v>0</v>
      </c>
      <c r="AB25" s="4">
        <v>3.7</v>
      </c>
      <c r="AC25" s="4">
        <v>0</v>
      </c>
      <c r="AD25" s="4">
        <v>0.4</v>
      </c>
      <c r="AE25" s="4">
        <v>0</v>
      </c>
      <c r="AF25" s="4">
        <v>176</v>
      </c>
      <c r="AG25" s="4" cm="1">
        <f t="array" ref="AG25">_xlfn.IFS(AF25&gt;100, 1, AF25&lt;70, 2, TRUE, 0)</f>
        <v>1</v>
      </c>
      <c r="AH25" s="4">
        <v>74.400000000000006</v>
      </c>
      <c r="AI25" s="4" cm="1">
        <f t="array" ref="AI25">_xlfn.IFS(AH25&gt;20, 1, AH25&lt;8, 2, TRUE, 0)</f>
        <v>1</v>
      </c>
      <c r="AJ25" s="4">
        <v>9.1</v>
      </c>
      <c r="AK25" s="4" cm="1">
        <f t="array" ref="AK25">_xlfn.IFS(AJ25&gt;1.3, 1, AJ25&lt;0.7, 2, TRUE, 0)</f>
        <v>1</v>
      </c>
      <c r="AL25" s="4">
        <v>13</v>
      </c>
      <c r="AM25" s="4">
        <v>0</v>
      </c>
      <c r="AN25" s="4">
        <v>13</v>
      </c>
      <c r="AO25" s="4" cm="1">
        <f t="array" ref="AO25">_xlfn.IFS(AN25&gt;52, 1, AN25&lt;7, 2, TRUE, 0)</f>
        <v>0</v>
      </c>
      <c r="AP25" s="4" t="s">
        <v>17</v>
      </c>
      <c r="AQ25" s="4"/>
      <c r="AR25" s="4" t="s">
        <v>17</v>
      </c>
      <c r="AS25" s="4"/>
      <c r="AT25" s="4" t="s">
        <v>17</v>
      </c>
      <c r="AU25" s="4"/>
      <c r="AV25" s="4">
        <v>8.8000000000000007</v>
      </c>
      <c r="AW25" s="4">
        <v>0</v>
      </c>
      <c r="AX25" s="4">
        <v>6.3</v>
      </c>
      <c r="AY25" s="4">
        <v>1</v>
      </c>
      <c r="AZ25" s="4">
        <v>138</v>
      </c>
      <c r="BA25" s="4" cm="1">
        <f t="array" ref="BA25">_xlfn.IFS(AZ25&gt;146, 1, AZ25&lt;136, 2, TRUE, 0)</f>
        <v>0</v>
      </c>
      <c r="BB25" s="4">
        <v>4.9000000000000004</v>
      </c>
      <c r="BC25" s="4" cm="1">
        <f t="array" ref="BC25">_xlfn.IFS(BB25&gt;5.1, 1, BB25&lt;3.5, 2, TRUE, 0)</f>
        <v>0</v>
      </c>
      <c r="BD25" s="4">
        <v>6</v>
      </c>
      <c r="BE25" s="4">
        <v>2</v>
      </c>
      <c r="BF25" s="4">
        <v>3.8</v>
      </c>
      <c r="BG25" s="4">
        <v>0</v>
      </c>
      <c r="BH25" s="4">
        <v>2.2000000000000002</v>
      </c>
      <c r="BI25" s="4">
        <v>0</v>
      </c>
      <c r="BJ25" s="4">
        <v>72</v>
      </c>
      <c r="BK25" s="4">
        <v>0</v>
      </c>
      <c r="BL25" s="4" t="s">
        <v>17</v>
      </c>
      <c r="BN25" s="4" t="s">
        <v>17</v>
      </c>
      <c r="BP25" s="4" t="s">
        <v>17</v>
      </c>
      <c r="BR25" s="4" t="s">
        <v>17</v>
      </c>
    </row>
    <row r="26" spans="1:75" ht="15.75" customHeight="1">
      <c r="A26" s="4">
        <v>106355</v>
      </c>
      <c r="B26" s="10" t="s">
        <v>21</v>
      </c>
      <c r="C26" s="4">
        <v>59</v>
      </c>
      <c r="D26" s="4">
        <v>6.35</v>
      </c>
      <c r="E26" s="4" cm="1">
        <f t="array" ref="E26">_xlfn.IFS(D26&gt;10, 1, D26&lt;4, 2, TRUE, 0)</f>
        <v>0</v>
      </c>
      <c r="F26" s="4">
        <v>3.57</v>
      </c>
      <c r="G26" s="4" cm="1">
        <f t="array" ref="G26">_xlfn.IFS(F26&gt;6.2, 1, F26&lt;3.7, 2, TRUE, 0)</f>
        <v>2</v>
      </c>
      <c r="H26" s="4">
        <v>11.2</v>
      </c>
      <c r="I26" s="4" cm="1">
        <f t="array" ref="I26">_xlfn.IFS(H26&gt;18, 1, H26&lt;13, 2, TRUE, 0)</f>
        <v>2</v>
      </c>
      <c r="J26" s="4">
        <v>34.1</v>
      </c>
      <c r="K26" s="4" cm="1">
        <f t="array" ref="K26">_xlfn.IFS(J26&gt;55, 1, J26&lt;34, 2, TRUE, 0)</f>
        <v>0</v>
      </c>
      <c r="L26" s="4">
        <v>95.5</v>
      </c>
      <c r="M26" s="4">
        <v>0</v>
      </c>
      <c r="N26" s="4">
        <v>31.4</v>
      </c>
      <c r="O26" s="4">
        <v>0</v>
      </c>
      <c r="P26" s="4">
        <v>32.799999999999997</v>
      </c>
      <c r="Q26" s="4">
        <v>0</v>
      </c>
      <c r="R26" s="4">
        <v>177</v>
      </c>
      <c r="S26" s="4">
        <v>0</v>
      </c>
      <c r="T26" s="4">
        <v>14.5</v>
      </c>
      <c r="U26" s="4">
        <v>0</v>
      </c>
      <c r="V26" s="4">
        <v>69.599999999999994</v>
      </c>
      <c r="W26" s="4">
        <v>0</v>
      </c>
      <c r="X26" s="4">
        <v>21.6</v>
      </c>
      <c r="Y26" s="4">
        <v>2</v>
      </c>
      <c r="Z26" s="4">
        <v>5.8</v>
      </c>
      <c r="AA26" s="4">
        <v>0</v>
      </c>
      <c r="AB26" s="4">
        <v>2.4</v>
      </c>
      <c r="AC26" s="4">
        <v>0</v>
      </c>
      <c r="AD26" s="4">
        <v>0.6</v>
      </c>
      <c r="AE26" s="4">
        <v>0</v>
      </c>
      <c r="AF26" s="4">
        <v>93</v>
      </c>
      <c r="AG26" s="4" cm="1">
        <f t="array" ref="AG26">_xlfn.IFS(AF26&gt;100, 1, AF26&lt;70, 2, TRUE, 0)</f>
        <v>0</v>
      </c>
      <c r="AH26" s="4">
        <v>39.299999999999997</v>
      </c>
      <c r="AI26" s="4" cm="1">
        <f t="array" ref="AI26">_xlfn.IFS(AH26&gt;20, 1, AH26&lt;8, 2, TRUE, 0)</f>
        <v>1</v>
      </c>
      <c r="AJ26" s="4">
        <v>7.7</v>
      </c>
      <c r="AK26" s="4" cm="1">
        <f t="array" ref="AK26">_xlfn.IFS(AJ26&gt;1.3, 1, AJ26&lt;0.7, 2, TRUE, 0)</f>
        <v>1</v>
      </c>
      <c r="AL26" s="4">
        <v>19</v>
      </c>
      <c r="AM26" s="4">
        <v>0</v>
      </c>
      <c r="AN26" s="4">
        <v>6</v>
      </c>
      <c r="AO26" s="4" cm="1">
        <f t="array" ref="AO26">_xlfn.IFS(AN26&gt;52, 1, AN26&lt;7, 2, TRUE, 0)</f>
        <v>2</v>
      </c>
      <c r="AP26" s="4" t="s">
        <v>17</v>
      </c>
      <c r="AQ26" s="4"/>
      <c r="AR26" s="4" t="s">
        <v>17</v>
      </c>
      <c r="AS26" s="4"/>
      <c r="AT26" s="4" t="s">
        <v>17</v>
      </c>
      <c r="AU26" s="4"/>
      <c r="AV26" s="4">
        <v>10.7</v>
      </c>
      <c r="AW26" s="4">
        <v>1</v>
      </c>
      <c r="AX26" s="4">
        <v>3.1</v>
      </c>
      <c r="AY26" s="4">
        <v>0</v>
      </c>
      <c r="AZ26" s="4">
        <v>136</v>
      </c>
      <c r="BA26" s="4" cm="1">
        <f t="array" ref="BA26">_xlfn.IFS(AZ26&gt;146, 1, AZ26&lt;136, 2, TRUE, 0)</f>
        <v>0</v>
      </c>
      <c r="BB26" s="4">
        <v>4.0999999999999996</v>
      </c>
      <c r="BC26" s="4" cm="1">
        <f t="array" ref="BC26">_xlfn.IFS(BB26&gt;5.1, 1, BB26&lt;3.5, 2, TRUE, 0)</f>
        <v>0</v>
      </c>
      <c r="BD26" s="4">
        <v>6.7</v>
      </c>
      <c r="BE26" s="4">
        <v>0</v>
      </c>
      <c r="BF26" s="4">
        <v>4</v>
      </c>
      <c r="BG26" s="4">
        <v>0</v>
      </c>
      <c r="BH26" s="4">
        <v>2.7</v>
      </c>
      <c r="BI26" s="4">
        <v>0</v>
      </c>
      <c r="BJ26" s="4">
        <v>90</v>
      </c>
      <c r="BK26" s="4">
        <v>0</v>
      </c>
      <c r="BL26" s="4" t="s">
        <v>17</v>
      </c>
      <c r="BN26" s="4" t="s">
        <v>17</v>
      </c>
      <c r="BP26" s="4" t="s">
        <v>17</v>
      </c>
      <c r="BR26" s="4" t="s">
        <v>17</v>
      </c>
      <c r="BV26" s="6" t="s">
        <v>133</v>
      </c>
      <c r="BW26" s="4">
        <f>COUNTIF(I:I,"1")</f>
        <v>0</v>
      </c>
    </row>
    <row r="27" spans="1:75" ht="15.75" customHeight="1">
      <c r="A27" s="4">
        <v>161436</v>
      </c>
      <c r="B27" s="10" t="s">
        <v>11</v>
      </c>
      <c r="C27" s="4">
        <v>63</v>
      </c>
      <c r="D27" s="4">
        <v>6.32</v>
      </c>
      <c r="E27" s="4" cm="1">
        <f t="array" ref="E27">_xlfn.IFS(D27&gt;10, 1, D27&lt;4, 2, TRUE, 0)</f>
        <v>0</v>
      </c>
      <c r="F27" s="4">
        <v>3.93</v>
      </c>
      <c r="G27" s="4" cm="1">
        <f t="array" ref="G27">_xlfn.IFS(F27&gt;6.2, 1, F27&lt;3.7, 2, TRUE, 0)</f>
        <v>0</v>
      </c>
      <c r="H27" s="4">
        <v>10.9</v>
      </c>
      <c r="I27" s="4" cm="1">
        <f t="array" ref="I27">_xlfn.IFS(H27&gt;18, 1, H27&lt;13, 2, TRUE, 0)</f>
        <v>2</v>
      </c>
      <c r="J27" s="4">
        <v>30.5</v>
      </c>
      <c r="K27" s="4" cm="1">
        <f t="array" ref="K27">_xlfn.IFS(J27&gt;55, 1, J27&lt;34, 2, TRUE, 0)</f>
        <v>2</v>
      </c>
      <c r="L27" s="4">
        <v>77.599999999999994</v>
      </c>
      <c r="M27" s="4">
        <v>2</v>
      </c>
      <c r="N27" s="4">
        <v>27.7</v>
      </c>
      <c r="O27" s="4">
        <v>0</v>
      </c>
      <c r="P27" s="4">
        <v>35.700000000000003</v>
      </c>
      <c r="Q27" s="4">
        <v>0</v>
      </c>
      <c r="R27" s="4">
        <v>117</v>
      </c>
      <c r="S27" s="4">
        <v>2</v>
      </c>
      <c r="T27" s="4">
        <v>12.4</v>
      </c>
      <c r="U27" s="4">
        <v>0</v>
      </c>
      <c r="V27" s="4">
        <v>62.2</v>
      </c>
      <c r="W27" s="4">
        <v>0</v>
      </c>
      <c r="X27" s="4">
        <v>20.6</v>
      </c>
      <c r="Y27" s="4">
        <v>2</v>
      </c>
      <c r="Z27" s="4">
        <v>9.6999999999999993</v>
      </c>
      <c r="AA27" s="4">
        <v>0</v>
      </c>
      <c r="AB27" s="4">
        <v>7</v>
      </c>
      <c r="AC27" s="4">
        <v>1</v>
      </c>
      <c r="AD27" s="4">
        <v>0.5</v>
      </c>
      <c r="AE27" s="4">
        <v>0</v>
      </c>
      <c r="AF27" s="4">
        <v>100</v>
      </c>
      <c r="AG27" s="4" cm="1">
        <f t="array" ref="AG27">_xlfn.IFS(AF27&gt;100, 1, AF27&lt;70, 2, TRUE, 0)</f>
        <v>0</v>
      </c>
      <c r="AH27" s="4">
        <v>59.4</v>
      </c>
      <c r="AI27" s="4" cm="1">
        <f t="array" ref="AI27">_xlfn.IFS(AH27&gt;20, 1, AH27&lt;8, 2, TRUE, 0)</f>
        <v>1</v>
      </c>
      <c r="AJ27" s="4">
        <v>8.5</v>
      </c>
      <c r="AK27" s="4" cm="1">
        <f t="array" ref="AK27">_xlfn.IFS(AJ27&gt;1.3, 1, AJ27&lt;0.7, 2, TRUE, 0)</f>
        <v>1</v>
      </c>
      <c r="AL27" s="4">
        <v>14</v>
      </c>
      <c r="AM27" s="4">
        <v>0</v>
      </c>
      <c r="AN27" s="4">
        <v>10</v>
      </c>
      <c r="AO27" s="4" cm="1">
        <f t="array" ref="AO27">_xlfn.IFS(AN27&gt;52, 1, AN27&lt;7, 2, TRUE, 0)</f>
        <v>0</v>
      </c>
      <c r="AP27" s="4" t="s">
        <v>17</v>
      </c>
      <c r="AQ27" s="4"/>
      <c r="AR27" s="4" t="s">
        <v>17</v>
      </c>
      <c r="AS27" s="4"/>
      <c r="AT27" s="4" t="s">
        <v>17</v>
      </c>
      <c r="AU27" s="4"/>
      <c r="AV27" s="4">
        <v>8.8000000000000007</v>
      </c>
      <c r="AW27" s="4">
        <v>0</v>
      </c>
      <c r="AX27" s="4">
        <v>5.4</v>
      </c>
      <c r="AY27" s="4">
        <v>1</v>
      </c>
      <c r="AZ27" s="4">
        <v>139</v>
      </c>
      <c r="BA27" s="4" cm="1">
        <f t="array" ref="BA27">_xlfn.IFS(AZ27&gt;146, 1, AZ27&lt;136, 2, TRUE, 0)</f>
        <v>0</v>
      </c>
      <c r="BB27" s="4">
        <v>4.2</v>
      </c>
      <c r="BC27" s="4" cm="1">
        <f t="array" ref="BC27">_xlfn.IFS(BB27&gt;5.1, 1, BB27&lt;3.5, 2, TRUE, 0)</f>
        <v>0</v>
      </c>
      <c r="BD27" s="4">
        <v>6.7</v>
      </c>
      <c r="BE27" s="4">
        <v>0</v>
      </c>
      <c r="BF27" s="4">
        <v>4.2</v>
      </c>
      <c r="BG27" s="4">
        <v>0</v>
      </c>
      <c r="BH27" s="4">
        <v>2.5</v>
      </c>
      <c r="BI27" s="4">
        <v>0</v>
      </c>
      <c r="BJ27" s="4">
        <v>53</v>
      </c>
      <c r="BK27" s="4">
        <v>0</v>
      </c>
      <c r="BL27" s="4" t="s">
        <v>17</v>
      </c>
      <c r="BN27" s="4" t="s">
        <v>17</v>
      </c>
      <c r="BP27" s="4" t="s">
        <v>17</v>
      </c>
      <c r="BR27" s="4" t="s">
        <v>17</v>
      </c>
      <c r="BV27" s="6" t="s">
        <v>134</v>
      </c>
      <c r="BW27" s="4">
        <f>COUNTIF(I:I,"0")</f>
        <v>26</v>
      </c>
    </row>
    <row r="28" spans="1:75" ht="15.75" customHeight="1">
      <c r="A28" s="4">
        <v>165551</v>
      </c>
      <c r="B28" s="10" t="s">
        <v>21</v>
      </c>
      <c r="C28" s="4">
        <v>72</v>
      </c>
      <c r="D28" s="4">
        <v>8.6199999999999992</v>
      </c>
      <c r="E28" s="4" cm="1">
        <f t="array" ref="E28">_xlfn.IFS(D28&gt;10, 1, D28&lt;4, 2, TRUE, 0)</f>
        <v>0</v>
      </c>
      <c r="F28" s="4">
        <v>4.1900000000000004</v>
      </c>
      <c r="G28" s="4" cm="1">
        <f t="array" ref="G28">_xlfn.IFS(F28&gt;6.2, 1, F28&lt;3.7, 2, TRUE, 0)</f>
        <v>0</v>
      </c>
      <c r="H28" s="4">
        <v>12.2</v>
      </c>
      <c r="I28" s="4" cm="1">
        <f t="array" ref="I28">_xlfn.IFS(H28&gt;18, 1, H28&lt;13, 2, TRUE, 0)</f>
        <v>2</v>
      </c>
      <c r="J28" s="4">
        <v>36.200000000000003</v>
      </c>
      <c r="K28" s="4" cm="1">
        <f t="array" ref="K28">_xlfn.IFS(J28&gt;55, 1, J28&lt;34, 2, TRUE, 0)</f>
        <v>0</v>
      </c>
      <c r="L28" s="4">
        <v>86.4</v>
      </c>
      <c r="M28" s="4">
        <v>0</v>
      </c>
      <c r="N28" s="4">
        <v>29.1</v>
      </c>
      <c r="O28" s="4">
        <v>0</v>
      </c>
      <c r="P28" s="4">
        <v>33.700000000000003</v>
      </c>
      <c r="Q28" s="4">
        <v>0</v>
      </c>
      <c r="R28" s="4">
        <v>143</v>
      </c>
      <c r="S28" s="4">
        <v>0</v>
      </c>
      <c r="T28" s="4">
        <v>14.3</v>
      </c>
      <c r="U28" s="4">
        <v>0</v>
      </c>
      <c r="V28" s="4">
        <v>71.8</v>
      </c>
      <c r="W28" s="4">
        <v>0</v>
      </c>
      <c r="X28" s="4">
        <v>16.600000000000001</v>
      </c>
      <c r="Y28" s="4">
        <v>2</v>
      </c>
      <c r="Z28" s="4">
        <v>7.5</v>
      </c>
      <c r="AA28" s="4">
        <v>0</v>
      </c>
      <c r="AB28" s="4">
        <v>3.6</v>
      </c>
      <c r="AC28" s="4">
        <v>0</v>
      </c>
      <c r="AD28" s="4">
        <v>0.5</v>
      </c>
      <c r="AE28" s="4">
        <v>0</v>
      </c>
      <c r="AF28" s="4">
        <v>131</v>
      </c>
      <c r="AG28" s="4" cm="1">
        <f t="array" ref="AG28">_xlfn.IFS(AF28&gt;100, 1, AF28&lt;70, 2, TRUE, 0)</f>
        <v>1</v>
      </c>
      <c r="AH28" s="4">
        <v>78.2</v>
      </c>
      <c r="AI28" s="4" cm="1">
        <f t="array" ref="AI28">_xlfn.IFS(AH28&gt;20, 1, AH28&lt;8, 2, TRUE, 0)</f>
        <v>1</v>
      </c>
      <c r="AJ28" s="4">
        <v>10.1</v>
      </c>
      <c r="AK28" s="4" cm="1">
        <f t="array" ref="AK28">_xlfn.IFS(AJ28&gt;1.3, 1, AJ28&lt;0.7, 2, TRUE, 0)</f>
        <v>1</v>
      </c>
      <c r="AL28" s="4">
        <v>15</v>
      </c>
      <c r="AM28" s="4">
        <v>0</v>
      </c>
      <c r="AN28" s="4">
        <v>12</v>
      </c>
      <c r="AO28" s="4" cm="1">
        <f t="array" ref="AO28">_xlfn.IFS(AN28&gt;52, 1, AN28&lt;7, 2, TRUE, 0)</f>
        <v>0</v>
      </c>
      <c r="AP28" s="4" t="s">
        <v>17</v>
      </c>
      <c r="AQ28" s="4"/>
      <c r="AR28" s="4" t="s">
        <v>17</v>
      </c>
      <c r="AS28" s="4"/>
      <c r="AT28" s="4" t="s">
        <v>17</v>
      </c>
      <c r="AU28" s="4"/>
      <c r="AV28" s="4">
        <v>9</v>
      </c>
      <c r="AW28" s="4">
        <v>0</v>
      </c>
      <c r="AX28" s="4">
        <v>5.6</v>
      </c>
      <c r="AY28" s="4">
        <v>1</v>
      </c>
      <c r="AZ28" s="4">
        <v>135</v>
      </c>
      <c r="BA28" s="4" cm="1">
        <f t="array" ref="BA28">_xlfn.IFS(AZ28&gt;146, 1, AZ28&lt;136, 2, TRUE, 0)</f>
        <v>2</v>
      </c>
      <c r="BB28" s="4">
        <v>5.2</v>
      </c>
      <c r="BC28" s="4" cm="1">
        <f t="array" ref="BC28">_xlfn.IFS(BB28&gt;5.1, 1, BB28&lt;3.5, 2, TRUE, 0)</f>
        <v>1</v>
      </c>
      <c r="BD28" s="4">
        <v>6.3</v>
      </c>
      <c r="BE28" s="4">
        <v>2</v>
      </c>
      <c r="BF28" s="4">
        <v>4.0999999999999996</v>
      </c>
      <c r="BG28" s="4">
        <v>0</v>
      </c>
      <c r="BH28" s="4">
        <v>2.2000000000000002</v>
      </c>
      <c r="BI28" s="4">
        <v>0</v>
      </c>
      <c r="BJ28" s="4">
        <v>58</v>
      </c>
      <c r="BK28" s="4">
        <v>0</v>
      </c>
      <c r="BL28" s="4" t="s">
        <v>17</v>
      </c>
      <c r="BN28" s="4" t="s">
        <v>17</v>
      </c>
      <c r="BP28" s="4" t="s">
        <v>17</v>
      </c>
      <c r="BR28" s="4" t="s">
        <v>17</v>
      </c>
      <c r="BV28" s="6" t="s">
        <v>135</v>
      </c>
      <c r="BW28" s="4">
        <f>COUNTIF(I:I,"2")</f>
        <v>86</v>
      </c>
    </row>
    <row r="29" spans="1:75" ht="15.75" customHeight="1">
      <c r="A29" s="4">
        <v>223535</v>
      </c>
      <c r="B29" s="10" t="s">
        <v>11</v>
      </c>
      <c r="C29" s="4">
        <v>62</v>
      </c>
      <c r="D29" s="4">
        <v>5.0199999999999996</v>
      </c>
      <c r="E29" s="4" cm="1">
        <f t="array" ref="E29">_xlfn.IFS(D29&gt;10, 1, D29&lt;4, 2, TRUE, 0)</f>
        <v>0</v>
      </c>
      <c r="F29" s="4">
        <v>3.24</v>
      </c>
      <c r="G29" s="4" cm="1">
        <f t="array" ref="G29">_xlfn.IFS(F29&gt;6.2, 1, F29&lt;3.7, 2, TRUE, 0)</f>
        <v>2</v>
      </c>
      <c r="H29" s="4">
        <v>10.6</v>
      </c>
      <c r="I29" s="4" cm="1">
        <f t="array" ref="I29">_xlfn.IFS(H29&gt;18, 1, H29&lt;13, 2, TRUE, 0)</f>
        <v>2</v>
      </c>
      <c r="J29" s="4">
        <v>29.5</v>
      </c>
      <c r="K29" s="4" cm="1">
        <f t="array" ref="K29">_xlfn.IFS(J29&gt;55, 1, J29&lt;34, 2, TRUE, 0)</f>
        <v>2</v>
      </c>
      <c r="L29" s="4">
        <v>91</v>
      </c>
      <c r="M29" s="4">
        <v>0</v>
      </c>
      <c r="N29" s="4">
        <v>32.700000000000003</v>
      </c>
      <c r="O29" s="4">
        <v>1</v>
      </c>
      <c r="P29" s="4">
        <v>35.9</v>
      </c>
      <c r="Q29" s="4">
        <v>0</v>
      </c>
      <c r="R29" s="4">
        <v>158</v>
      </c>
      <c r="S29" s="4">
        <v>0</v>
      </c>
      <c r="T29" s="4">
        <v>12</v>
      </c>
      <c r="U29" s="4">
        <v>0</v>
      </c>
      <c r="V29" s="4">
        <v>59.5</v>
      </c>
      <c r="W29" s="4">
        <v>0</v>
      </c>
      <c r="X29" s="4">
        <v>26.9</v>
      </c>
      <c r="Y29" s="4">
        <v>0</v>
      </c>
      <c r="Z29" s="4">
        <v>8.6</v>
      </c>
      <c r="AA29" s="4">
        <v>0</v>
      </c>
      <c r="AB29" s="4">
        <v>4.4000000000000004</v>
      </c>
      <c r="AC29" s="4">
        <v>0</v>
      </c>
      <c r="AD29" s="4">
        <v>0.6</v>
      </c>
      <c r="AE29" s="4">
        <v>0</v>
      </c>
      <c r="AF29" s="4">
        <v>74</v>
      </c>
      <c r="AG29" s="4" cm="1">
        <f t="array" ref="AG29">_xlfn.IFS(AF29&gt;100, 1, AF29&lt;70, 2, TRUE, 0)</f>
        <v>0</v>
      </c>
      <c r="AH29" s="4">
        <v>93.9</v>
      </c>
      <c r="AI29" s="4" cm="1">
        <f t="array" ref="AI29">_xlfn.IFS(AH29&gt;20, 1, AH29&lt;8, 2, TRUE, 0)</f>
        <v>1</v>
      </c>
      <c r="AJ29" s="4">
        <v>12.1</v>
      </c>
      <c r="AK29" s="4" cm="1">
        <f t="array" ref="AK29">_xlfn.IFS(AJ29&gt;1.3, 1, AJ29&lt;0.7, 2, TRUE, 0)</f>
        <v>1</v>
      </c>
      <c r="AL29" s="4">
        <v>20</v>
      </c>
      <c r="AM29" s="4">
        <v>0</v>
      </c>
      <c r="AN29" s="4">
        <v>21</v>
      </c>
      <c r="AO29" s="4" cm="1">
        <f t="array" ref="AO29">_xlfn.IFS(AN29&gt;52, 1, AN29&lt;7, 2, TRUE, 0)</f>
        <v>0</v>
      </c>
      <c r="AP29" s="4" t="s">
        <v>17</v>
      </c>
      <c r="AQ29" s="4"/>
      <c r="AR29" s="4" t="s">
        <v>17</v>
      </c>
      <c r="AS29" s="4"/>
      <c r="AT29" s="4" t="s">
        <v>17</v>
      </c>
      <c r="AU29" s="4"/>
      <c r="AV29" s="4">
        <v>9.6</v>
      </c>
      <c r="AW29" s="4">
        <v>0</v>
      </c>
      <c r="AX29" s="4">
        <v>5.2</v>
      </c>
      <c r="AY29" s="4">
        <v>1</v>
      </c>
      <c r="AZ29" s="4">
        <v>136</v>
      </c>
      <c r="BA29" s="4" cm="1">
        <f t="array" ref="BA29">_xlfn.IFS(AZ29&gt;146, 1, AZ29&lt;136, 2, TRUE, 0)</f>
        <v>0</v>
      </c>
      <c r="BB29" s="4">
        <v>6</v>
      </c>
      <c r="BC29" s="4" cm="1">
        <f t="array" ref="BC29">_xlfn.IFS(BB29&gt;5.1, 1, BB29&lt;3.5, 2, TRUE, 0)</f>
        <v>1</v>
      </c>
      <c r="BD29" s="4">
        <v>7</v>
      </c>
      <c r="BE29" s="4">
        <v>0</v>
      </c>
      <c r="BF29" s="4">
        <v>4.4000000000000004</v>
      </c>
      <c r="BG29" s="4">
        <v>0</v>
      </c>
      <c r="BH29" s="4">
        <v>2.6</v>
      </c>
      <c r="BI29" s="4">
        <v>0</v>
      </c>
      <c r="BJ29" s="4">
        <v>73</v>
      </c>
      <c r="BK29" s="4">
        <v>0</v>
      </c>
      <c r="BL29" s="4" t="s">
        <v>17</v>
      </c>
      <c r="BN29" s="4" t="s">
        <v>17</v>
      </c>
      <c r="BP29" s="4" t="s">
        <v>17</v>
      </c>
      <c r="BR29" s="4" t="s">
        <v>17</v>
      </c>
    </row>
    <row r="30" spans="1:75" ht="15.75" customHeight="1">
      <c r="A30" s="4">
        <v>278250</v>
      </c>
      <c r="B30" s="10" t="s">
        <v>11</v>
      </c>
      <c r="C30" s="4">
        <v>55</v>
      </c>
      <c r="D30" s="4">
        <v>6.63</v>
      </c>
      <c r="E30" s="4" cm="1">
        <f t="array" ref="E30">_xlfn.IFS(D30&gt;10, 1, D30&lt;4, 2, TRUE, 0)</f>
        <v>0</v>
      </c>
      <c r="F30" s="4">
        <v>3.56</v>
      </c>
      <c r="G30" s="4" cm="1">
        <f t="array" ref="G30">_xlfn.IFS(F30&gt;6.2, 1, F30&lt;3.7, 2, TRUE, 0)</f>
        <v>2</v>
      </c>
      <c r="H30" s="4">
        <v>10.6</v>
      </c>
      <c r="I30" s="4" cm="1">
        <f t="array" ref="I30">_xlfn.IFS(H30&gt;18, 1, H30&lt;13, 2, TRUE, 0)</f>
        <v>2</v>
      </c>
      <c r="J30" s="4">
        <v>30.6</v>
      </c>
      <c r="K30" s="4" cm="1">
        <f t="array" ref="K30">_xlfn.IFS(J30&gt;55, 1, J30&lt;34, 2, TRUE, 0)</f>
        <v>2</v>
      </c>
      <c r="L30" s="4">
        <v>86</v>
      </c>
      <c r="M30" s="4">
        <v>0</v>
      </c>
      <c r="N30" s="4">
        <v>29.8</v>
      </c>
      <c r="O30" s="4">
        <v>0</v>
      </c>
      <c r="P30" s="4">
        <v>34.6</v>
      </c>
      <c r="Q30" s="4">
        <v>0</v>
      </c>
      <c r="R30" s="4">
        <v>276</v>
      </c>
      <c r="S30" s="4">
        <v>0</v>
      </c>
      <c r="T30" s="4">
        <v>13.8</v>
      </c>
      <c r="U30" s="4">
        <v>0</v>
      </c>
      <c r="V30" s="4">
        <v>66.400000000000006</v>
      </c>
      <c r="W30" s="4">
        <v>0</v>
      </c>
      <c r="X30" s="4">
        <v>18.899999999999999</v>
      </c>
      <c r="Y30" s="4">
        <v>2</v>
      </c>
      <c r="Z30" s="4">
        <v>7.5</v>
      </c>
      <c r="AA30" s="4">
        <v>0</v>
      </c>
      <c r="AB30" s="4">
        <v>6.6</v>
      </c>
      <c r="AC30" s="4">
        <v>1</v>
      </c>
      <c r="AD30" s="4">
        <v>0.6</v>
      </c>
      <c r="AE30" s="4">
        <v>0</v>
      </c>
      <c r="AF30" s="4">
        <v>105</v>
      </c>
      <c r="AG30" s="4" cm="1">
        <f t="array" ref="AG30">_xlfn.IFS(AF30&gt;100, 1, AF30&lt;70, 2, TRUE, 0)</f>
        <v>1</v>
      </c>
      <c r="AH30" s="4">
        <v>51.9</v>
      </c>
      <c r="AI30" s="4" cm="1">
        <f t="array" ref="AI30">_xlfn.IFS(AH30&gt;20, 1, AH30&lt;8, 2, TRUE, 0)</f>
        <v>1</v>
      </c>
      <c r="AJ30" s="4">
        <v>11.7</v>
      </c>
      <c r="AK30" s="4" cm="1">
        <f t="array" ref="AK30">_xlfn.IFS(AJ30&gt;1.3, 1, AJ30&lt;0.7, 2, TRUE, 0)</f>
        <v>1</v>
      </c>
      <c r="AL30" s="4">
        <v>14</v>
      </c>
      <c r="AM30" s="4">
        <v>0</v>
      </c>
      <c r="AN30" s="4">
        <v>10</v>
      </c>
      <c r="AO30" s="4" cm="1">
        <f t="array" ref="AO30">_xlfn.IFS(AN30&gt;52, 1, AN30&lt;7, 2, TRUE, 0)</f>
        <v>0</v>
      </c>
      <c r="AP30" s="4" t="s">
        <v>17</v>
      </c>
      <c r="AQ30" s="4"/>
      <c r="AR30" s="4" t="s">
        <v>17</v>
      </c>
      <c r="AS30" s="4"/>
      <c r="AT30" s="4" t="s">
        <v>17</v>
      </c>
      <c r="AU30" s="4"/>
      <c r="AV30" s="4">
        <v>9.5</v>
      </c>
      <c r="AW30" s="4">
        <v>0</v>
      </c>
      <c r="AX30" s="4">
        <v>4.5</v>
      </c>
      <c r="AY30" s="4">
        <v>0</v>
      </c>
      <c r="AZ30" s="4">
        <v>137</v>
      </c>
      <c r="BA30" s="4" cm="1">
        <f t="array" ref="BA30">_xlfn.IFS(AZ30&gt;146, 1, AZ30&lt;136, 2, TRUE, 0)</f>
        <v>0</v>
      </c>
      <c r="BB30" s="4">
        <v>4</v>
      </c>
      <c r="BC30" s="4" cm="1">
        <f t="array" ref="BC30">_xlfn.IFS(BB30&gt;5.1, 1, BB30&lt;3.5, 2, TRUE, 0)</f>
        <v>0</v>
      </c>
      <c r="BD30" s="4">
        <v>7</v>
      </c>
      <c r="BE30" s="4">
        <v>0</v>
      </c>
      <c r="BF30" s="4">
        <v>4.0999999999999996</v>
      </c>
      <c r="BG30" s="4">
        <v>0</v>
      </c>
      <c r="BH30" s="4">
        <v>2.9</v>
      </c>
      <c r="BI30" s="4">
        <v>0</v>
      </c>
      <c r="BJ30" s="4">
        <v>150</v>
      </c>
      <c r="BK30" s="4">
        <v>1</v>
      </c>
      <c r="BL30" s="4" t="s">
        <v>17</v>
      </c>
      <c r="BN30" s="4" t="s">
        <v>17</v>
      </c>
      <c r="BP30" s="4" t="s">
        <v>17</v>
      </c>
      <c r="BR30" s="4" t="s">
        <v>17</v>
      </c>
      <c r="BV30" s="6" t="s">
        <v>136</v>
      </c>
      <c r="BW30" s="4">
        <f>COUNTIF(K:K,"1")</f>
        <v>0</v>
      </c>
    </row>
    <row r="31" spans="1:75" ht="15.75" customHeight="1">
      <c r="A31" s="4">
        <v>282862</v>
      </c>
      <c r="B31" s="10" t="s">
        <v>11</v>
      </c>
      <c r="C31" s="4">
        <v>70</v>
      </c>
      <c r="D31" s="4">
        <v>6.03</v>
      </c>
      <c r="E31" s="4" cm="1">
        <f t="array" ref="E31">_xlfn.IFS(D31&gt;10, 1, D31&lt;4, 2, TRUE, 0)</f>
        <v>0</v>
      </c>
      <c r="F31" s="4">
        <v>3.48</v>
      </c>
      <c r="G31" s="4" cm="1">
        <f t="array" ref="G31">_xlfn.IFS(F31&gt;6.2, 1, F31&lt;3.7, 2, TRUE, 0)</f>
        <v>2</v>
      </c>
      <c r="H31" s="4">
        <v>11.3</v>
      </c>
      <c r="I31" s="4" cm="1">
        <f t="array" ref="I31">_xlfn.IFS(H31&gt;18, 1, H31&lt;13, 2, TRUE, 0)</f>
        <v>2</v>
      </c>
      <c r="J31" s="4">
        <v>32.4</v>
      </c>
      <c r="K31" s="4" cm="1">
        <f t="array" ref="K31">_xlfn.IFS(J31&gt;55, 1, J31&lt;34, 2, TRUE, 0)</f>
        <v>2</v>
      </c>
      <c r="L31" s="4">
        <v>93.1</v>
      </c>
      <c r="M31" s="4">
        <v>0</v>
      </c>
      <c r="N31" s="4">
        <v>32.5</v>
      </c>
      <c r="O31" s="4">
        <v>1</v>
      </c>
      <c r="P31" s="4">
        <v>34.9</v>
      </c>
      <c r="Q31" s="4">
        <v>0</v>
      </c>
      <c r="R31" s="4">
        <v>181</v>
      </c>
      <c r="S31" s="4">
        <v>0</v>
      </c>
      <c r="T31" s="4">
        <v>14.3</v>
      </c>
      <c r="U31" s="4">
        <v>0</v>
      </c>
      <c r="V31" s="4">
        <v>77.099999999999994</v>
      </c>
      <c r="W31" s="4">
        <v>0</v>
      </c>
      <c r="X31" s="4">
        <v>12.6</v>
      </c>
      <c r="Y31" s="4">
        <v>2</v>
      </c>
      <c r="Z31" s="4">
        <v>7</v>
      </c>
      <c r="AA31" s="4">
        <v>0</v>
      </c>
      <c r="AB31" s="4">
        <v>2.8</v>
      </c>
      <c r="AC31" s="4">
        <v>0</v>
      </c>
      <c r="AD31" s="4">
        <v>0.5</v>
      </c>
      <c r="AE31" s="4">
        <v>0</v>
      </c>
      <c r="AF31" s="4">
        <v>80</v>
      </c>
      <c r="AG31" s="4" cm="1">
        <f t="array" ref="AG31">_xlfn.IFS(AF31&gt;100, 1, AF31&lt;70, 2, TRUE, 0)</f>
        <v>0</v>
      </c>
      <c r="AH31" s="4">
        <v>43.3</v>
      </c>
      <c r="AI31" s="4" cm="1">
        <f t="array" ref="AI31">_xlfn.IFS(AH31&gt;20, 1, AH31&lt;8, 2, TRUE, 0)</f>
        <v>1</v>
      </c>
      <c r="AJ31" s="4">
        <v>13.9</v>
      </c>
      <c r="AK31" s="4" cm="1">
        <f t="array" ref="AK31">_xlfn.IFS(AJ31&gt;1.3, 1, AJ31&lt;0.7, 2, TRUE, 0)</f>
        <v>1</v>
      </c>
      <c r="AL31" s="4">
        <v>9</v>
      </c>
      <c r="AM31" s="4">
        <v>2</v>
      </c>
      <c r="AN31" s="4">
        <v>7</v>
      </c>
      <c r="AO31" s="4" cm="1">
        <f t="array" ref="AO31">_xlfn.IFS(AN31&gt;52, 1, AN31&lt;7, 2, TRUE, 0)</f>
        <v>0</v>
      </c>
      <c r="AP31" s="4" t="s">
        <v>17</v>
      </c>
      <c r="AQ31" s="4"/>
      <c r="AR31" s="4" t="s">
        <v>17</v>
      </c>
      <c r="AS31" s="4"/>
      <c r="AT31" s="4" t="s">
        <v>17</v>
      </c>
      <c r="AU31" s="4"/>
      <c r="AV31" s="4">
        <v>8.6999999999999993</v>
      </c>
      <c r="AW31" s="4">
        <v>2</v>
      </c>
      <c r="AX31" s="4">
        <v>3.3</v>
      </c>
      <c r="AY31" s="4">
        <v>0</v>
      </c>
      <c r="AZ31" s="4">
        <v>136</v>
      </c>
      <c r="BA31" s="4" cm="1">
        <f t="array" ref="BA31">_xlfn.IFS(AZ31&gt;146, 1, AZ31&lt;136, 2, TRUE, 0)</f>
        <v>0</v>
      </c>
      <c r="BB31" s="4">
        <v>4.2</v>
      </c>
      <c r="BC31" s="4" cm="1">
        <f t="array" ref="BC31">_xlfn.IFS(BB31&gt;5.1, 1, BB31&lt;3.5, 2, TRUE, 0)</f>
        <v>0</v>
      </c>
      <c r="BD31" s="4">
        <v>6.3</v>
      </c>
      <c r="BE31" s="4">
        <v>2</v>
      </c>
      <c r="BF31" s="4">
        <v>4.3</v>
      </c>
      <c r="BG31" s="4">
        <v>0</v>
      </c>
      <c r="BH31" s="4">
        <v>2</v>
      </c>
      <c r="BI31" s="4">
        <v>0</v>
      </c>
      <c r="BJ31" s="4">
        <v>71</v>
      </c>
      <c r="BK31" s="4">
        <v>0</v>
      </c>
      <c r="BL31" s="4" t="s">
        <v>17</v>
      </c>
      <c r="BN31" s="4" t="s">
        <v>17</v>
      </c>
      <c r="BP31" s="4" t="s">
        <v>17</v>
      </c>
      <c r="BR31" s="4" t="s">
        <v>17</v>
      </c>
      <c r="BV31" s="6" t="s">
        <v>137</v>
      </c>
      <c r="BW31" s="4">
        <f>COUNTIF(K:K,"0")</f>
        <v>48</v>
      </c>
    </row>
    <row r="32" spans="1:75" ht="15.75" customHeight="1">
      <c r="A32" s="4">
        <v>330181</v>
      </c>
      <c r="B32" s="10" t="s">
        <v>21</v>
      </c>
      <c r="C32" s="4">
        <v>67</v>
      </c>
      <c r="D32" s="4">
        <v>7.09</v>
      </c>
      <c r="E32" s="4" cm="1">
        <f t="array" ref="E32">_xlfn.IFS(D32&gt;10, 1, D32&lt;4, 2, TRUE, 0)</f>
        <v>0</v>
      </c>
      <c r="F32" s="4">
        <v>3.88</v>
      </c>
      <c r="G32" s="4" cm="1">
        <f t="array" ref="G32">_xlfn.IFS(F32&gt;6.2, 1, F32&lt;3.7, 2, TRUE, 0)</f>
        <v>0</v>
      </c>
      <c r="H32" s="4">
        <v>11.4</v>
      </c>
      <c r="I32" s="4" cm="1">
        <f t="array" ref="I32">_xlfn.IFS(H32&gt;18, 1, H32&lt;13, 2, TRUE, 0)</f>
        <v>2</v>
      </c>
      <c r="J32" s="4">
        <v>35.5</v>
      </c>
      <c r="K32" s="4" cm="1">
        <f t="array" ref="K32">_xlfn.IFS(J32&gt;55, 1, J32&lt;34, 2, TRUE, 0)</f>
        <v>0</v>
      </c>
      <c r="L32" s="4">
        <v>91.5</v>
      </c>
      <c r="M32" s="4">
        <v>0</v>
      </c>
      <c r="N32" s="4">
        <v>29.4</v>
      </c>
      <c r="O32" s="4">
        <v>0</v>
      </c>
      <c r="P32" s="4">
        <v>32.1</v>
      </c>
      <c r="Q32" s="4">
        <v>0</v>
      </c>
      <c r="R32" s="4">
        <v>183</v>
      </c>
      <c r="S32" s="4">
        <v>0</v>
      </c>
      <c r="T32" s="4">
        <v>15.5</v>
      </c>
      <c r="U32" s="4">
        <v>1</v>
      </c>
      <c r="V32" s="4">
        <v>72.099999999999994</v>
      </c>
      <c r="W32" s="4">
        <v>0</v>
      </c>
      <c r="X32" s="4">
        <v>17.2</v>
      </c>
      <c r="Y32" s="4">
        <v>2</v>
      </c>
      <c r="Z32" s="4">
        <v>7.1</v>
      </c>
      <c r="AA32" s="4">
        <v>0</v>
      </c>
      <c r="AB32" s="4">
        <v>3</v>
      </c>
      <c r="AC32" s="4">
        <v>0</v>
      </c>
      <c r="AD32" s="4">
        <v>0.6</v>
      </c>
      <c r="AE32" s="4">
        <v>0</v>
      </c>
      <c r="AF32" s="4">
        <v>117</v>
      </c>
      <c r="AG32" s="4" cm="1">
        <f t="array" ref="AG32">_xlfn.IFS(AF32&gt;100, 1, AF32&lt;70, 2, TRUE, 0)</f>
        <v>1</v>
      </c>
      <c r="AH32" s="4">
        <v>59.8</v>
      </c>
      <c r="AI32" s="4" cm="1">
        <f t="array" ref="AI32">_xlfn.IFS(AH32&gt;20, 1, AH32&lt;8, 2, TRUE, 0)</f>
        <v>1</v>
      </c>
      <c r="AJ32" s="4">
        <v>8.5</v>
      </c>
      <c r="AK32" s="4" cm="1">
        <f t="array" ref="AK32">_xlfn.IFS(AJ32&gt;1.3, 1, AJ32&lt;0.7, 2, TRUE, 0)</f>
        <v>1</v>
      </c>
      <c r="AL32" s="4">
        <v>12</v>
      </c>
      <c r="AM32" s="4">
        <v>2</v>
      </c>
      <c r="AN32" s="4">
        <v>10</v>
      </c>
      <c r="AO32" s="4" cm="1">
        <f t="array" ref="AO32">_xlfn.IFS(AN32&gt;52, 1, AN32&lt;7, 2, TRUE, 0)</f>
        <v>0</v>
      </c>
      <c r="AP32" s="4" t="s">
        <v>17</v>
      </c>
      <c r="AQ32" s="4"/>
      <c r="AR32" s="4" t="s">
        <v>17</v>
      </c>
      <c r="AS32" s="4"/>
      <c r="AT32" s="4" t="s">
        <v>17</v>
      </c>
      <c r="AU32" s="4"/>
      <c r="AV32" s="4">
        <v>8.9</v>
      </c>
      <c r="AW32" s="4">
        <v>0</v>
      </c>
      <c r="AX32" s="4">
        <v>3</v>
      </c>
      <c r="AY32" s="4">
        <v>0</v>
      </c>
      <c r="AZ32" s="4">
        <v>133</v>
      </c>
      <c r="BA32" s="4" cm="1">
        <f t="array" ref="BA32">_xlfn.IFS(AZ32&gt;146, 1, AZ32&lt;136, 2, TRUE, 0)</f>
        <v>2</v>
      </c>
      <c r="BB32" s="4">
        <v>5.2</v>
      </c>
      <c r="BC32" s="4" cm="1">
        <f t="array" ref="BC32">_xlfn.IFS(BB32&gt;5.1, 1, BB32&lt;3.5, 2, TRUE, 0)</f>
        <v>1</v>
      </c>
      <c r="BD32" s="4">
        <v>8</v>
      </c>
      <c r="BE32" s="4">
        <v>0</v>
      </c>
      <c r="BF32" s="4">
        <v>4.5</v>
      </c>
      <c r="BG32" s="4">
        <v>0</v>
      </c>
      <c r="BH32" s="4">
        <v>3.5</v>
      </c>
      <c r="BI32" s="4">
        <v>0</v>
      </c>
      <c r="BJ32" s="4">
        <v>56</v>
      </c>
      <c r="BK32" s="4">
        <v>0</v>
      </c>
      <c r="BL32" s="4" t="s">
        <v>17</v>
      </c>
      <c r="BN32" s="4" t="s">
        <v>17</v>
      </c>
      <c r="BP32" s="4" t="s">
        <v>17</v>
      </c>
      <c r="BR32" s="4" t="s">
        <v>17</v>
      </c>
      <c r="BV32" s="6" t="s">
        <v>138</v>
      </c>
      <c r="BW32" s="4">
        <f>COUNTIF(K:K,"2")</f>
        <v>64</v>
      </c>
    </row>
    <row r="33" spans="1:75" ht="15.75" customHeight="1">
      <c r="A33" s="4">
        <v>334137</v>
      </c>
      <c r="B33" s="10" t="s">
        <v>21</v>
      </c>
      <c r="C33" s="4">
        <v>49</v>
      </c>
      <c r="D33" s="4">
        <v>10.67</v>
      </c>
      <c r="E33" s="4" cm="1">
        <f t="array" ref="E33">_xlfn.IFS(D33&gt;10, 1, D33&lt;4, 2, TRUE, 0)</f>
        <v>1</v>
      </c>
      <c r="F33" s="4">
        <v>3.28</v>
      </c>
      <c r="G33" s="4" cm="1">
        <f t="array" ref="G33">_xlfn.IFS(F33&gt;6.2, 1, F33&lt;3.7, 2, TRUE, 0)</f>
        <v>2</v>
      </c>
      <c r="H33" s="4">
        <v>9.9</v>
      </c>
      <c r="I33" s="4" cm="1">
        <f t="array" ref="I33">_xlfn.IFS(H33&gt;18, 1, H33&lt;13, 2, TRUE, 0)</f>
        <v>2</v>
      </c>
      <c r="J33" s="4">
        <v>28.6</v>
      </c>
      <c r="K33" s="4" cm="1">
        <f t="array" ref="K33">_xlfn.IFS(J33&gt;55, 1, J33&lt;34, 2, TRUE, 0)</f>
        <v>2</v>
      </c>
      <c r="L33" s="4">
        <v>87.2</v>
      </c>
      <c r="M33" s="4">
        <v>0</v>
      </c>
      <c r="N33" s="4">
        <v>30.2</v>
      </c>
      <c r="O33" s="4">
        <v>0</v>
      </c>
      <c r="P33" s="4">
        <v>34.6</v>
      </c>
      <c r="Q33" s="4">
        <v>0</v>
      </c>
      <c r="R33" s="4">
        <v>118</v>
      </c>
      <c r="S33" s="4">
        <v>2</v>
      </c>
      <c r="T33" s="4">
        <v>15.7</v>
      </c>
      <c r="U33" s="4">
        <v>1</v>
      </c>
      <c r="V33" s="4">
        <v>76.2</v>
      </c>
      <c r="W33" s="4">
        <v>0</v>
      </c>
      <c r="X33" s="4">
        <v>15</v>
      </c>
      <c r="Y33" s="4">
        <v>2</v>
      </c>
      <c r="Z33" s="4">
        <v>5.9</v>
      </c>
      <c r="AA33" s="4">
        <v>0</v>
      </c>
      <c r="AB33" s="4">
        <v>2.6</v>
      </c>
      <c r="AC33" s="4">
        <v>0</v>
      </c>
      <c r="AD33" s="4">
        <v>0.3</v>
      </c>
      <c r="AE33" s="4">
        <v>0</v>
      </c>
      <c r="AF33" s="4">
        <v>170</v>
      </c>
      <c r="AG33" s="4" cm="1">
        <f t="array" ref="AG33">_xlfn.IFS(AF33&gt;100, 1, AF33&lt;70, 2, TRUE, 0)</f>
        <v>1</v>
      </c>
      <c r="AH33" s="4">
        <v>35.4</v>
      </c>
      <c r="AI33" s="4" cm="1">
        <f t="array" ref="AI33">_xlfn.IFS(AH33&gt;20, 1, AH33&lt;8, 2, TRUE, 0)</f>
        <v>1</v>
      </c>
      <c r="AJ33" s="4">
        <v>5.5</v>
      </c>
      <c r="AK33" s="4" cm="1">
        <f t="array" ref="AK33">_xlfn.IFS(AJ33&gt;1.3, 1, AJ33&lt;0.7, 2, TRUE, 0)</f>
        <v>1</v>
      </c>
      <c r="AL33" s="4">
        <v>20</v>
      </c>
      <c r="AM33" s="4">
        <v>0</v>
      </c>
      <c r="AN33" s="4">
        <v>18</v>
      </c>
      <c r="AO33" s="4" cm="1">
        <f t="array" ref="AO33">_xlfn.IFS(AN33&gt;52, 1, AN33&lt;7, 2, TRUE, 0)</f>
        <v>0</v>
      </c>
      <c r="AP33" s="4" t="s">
        <v>17</v>
      </c>
      <c r="AQ33" s="4"/>
      <c r="AR33" s="4" t="s">
        <v>17</v>
      </c>
      <c r="AS33" s="4"/>
      <c r="AT33" s="4" t="s">
        <v>17</v>
      </c>
      <c r="AU33" s="4"/>
      <c r="AV33" s="4">
        <v>7.8</v>
      </c>
      <c r="AW33" s="4">
        <v>2</v>
      </c>
      <c r="AX33" s="4">
        <v>2.2999999999999998</v>
      </c>
      <c r="AY33" s="4">
        <v>2</v>
      </c>
      <c r="AZ33" s="4">
        <v>128</v>
      </c>
      <c r="BA33" s="4" cm="1">
        <f t="array" ref="BA33">_xlfn.IFS(AZ33&gt;146, 1, AZ33&lt;136, 2, TRUE, 0)</f>
        <v>2</v>
      </c>
      <c r="BB33" s="4">
        <v>3.4</v>
      </c>
      <c r="BC33" s="4" cm="1">
        <f t="array" ref="BC33">_xlfn.IFS(BB33&gt;5.1, 1, BB33&lt;3.5, 2, TRUE, 0)</f>
        <v>2</v>
      </c>
      <c r="BD33" s="4">
        <v>7.5</v>
      </c>
      <c r="BE33" s="4">
        <v>0</v>
      </c>
      <c r="BF33" s="4">
        <v>2.9</v>
      </c>
      <c r="BG33" s="4">
        <v>2</v>
      </c>
      <c r="BH33" s="4">
        <v>4.5999999999999996</v>
      </c>
      <c r="BI33" s="4">
        <v>1</v>
      </c>
      <c r="BJ33" s="4">
        <v>114</v>
      </c>
      <c r="BK33" s="4">
        <v>0</v>
      </c>
      <c r="BL33" s="4" t="s">
        <v>17</v>
      </c>
      <c r="BN33" s="4" t="s">
        <v>17</v>
      </c>
      <c r="BP33" s="4" t="s">
        <v>17</v>
      </c>
      <c r="BR33" s="4" t="s">
        <v>17</v>
      </c>
    </row>
    <row r="34" spans="1:75" ht="15.75" customHeight="1">
      <c r="A34" s="4">
        <v>342812</v>
      </c>
      <c r="B34" s="10" t="s">
        <v>11</v>
      </c>
      <c r="C34" s="4">
        <v>61</v>
      </c>
      <c r="D34" s="4">
        <v>5.47</v>
      </c>
      <c r="E34" s="4" cm="1">
        <f t="array" ref="E34">_xlfn.IFS(D34&gt;10, 1, D34&lt;4, 2, TRUE, 0)</f>
        <v>0</v>
      </c>
      <c r="F34" s="4">
        <v>3.76</v>
      </c>
      <c r="G34" s="4" cm="1">
        <f t="array" ref="G34">_xlfn.IFS(F34&gt;6.2, 1, F34&lt;3.7, 2, TRUE, 0)</f>
        <v>0</v>
      </c>
      <c r="H34" s="4">
        <v>11.5</v>
      </c>
      <c r="I34" s="4" cm="1">
        <f t="array" ref="I34">_xlfn.IFS(H34&gt;18, 1, H34&lt;13, 2, TRUE, 0)</f>
        <v>2</v>
      </c>
      <c r="J34" s="4">
        <v>33.700000000000003</v>
      </c>
      <c r="K34" s="4" cm="1">
        <f t="array" ref="K34">_xlfn.IFS(J34&gt;55, 1, J34&lt;34, 2, TRUE, 0)</f>
        <v>2</v>
      </c>
      <c r="L34" s="4">
        <v>89.6</v>
      </c>
      <c r="M34" s="4">
        <v>0</v>
      </c>
      <c r="N34" s="4">
        <v>30.6</v>
      </c>
      <c r="O34" s="4">
        <v>0</v>
      </c>
      <c r="P34" s="4">
        <v>34.1</v>
      </c>
      <c r="Q34" s="4">
        <v>0</v>
      </c>
      <c r="R34" s="4">
        <v>90</v>
      </c>
      <c r="S34" s="4">
        <v>2</v>
      </c>
      <c r="T34" s="4">
        <v>14.5</v>
      </c>
      <c r="U34" s="4">
        <v>0</v>
      </c>
      <c r="V34" s="4">
        <v>86.3</v>
      </c>
      <c r="W34" s="4">
        <v>1</v>
      </c>
      <c r="X34" s="4">
        <v>7.7</v>
      </c>
      <c r="Y34" s="4">
        <v>2</v>
      </c>
      <c r="Z34" s="4">
        <v>4</v>
      </c>
      <c r="AA34" s="4">
        <v>0</v>
      </c>
      <c r="AB34" s="4">
        <v>1.6</v>
      </c>
      <c r="AC34" s="4">
        <v>0</v>
      </c>
      <c r="AD34" s="4">
        <v>0.4</v>
      </c>
      <c r="AE34" s="4">
        <v>0</v>
      </c>
      <c r="AF34" s="4">
        <v>178</v>
      </c>
      <c r="AG34" s="4" cm="1">
        <f t="array" ref="AG34">_xlfn.IFS(AF34&gt;100, 1, AF34&lt;70, 2, TRUE, 0)</f>
        <v>1</v>
      </c>
      <c r="AH34" s="4">
        <v>53.5</v>
      </c>
      <c r="AI34" s="4" cm="1">
        <f t="array" ref="AI34">_xlfn.IFS(AH34&gt;20, 1, AH34&lt;8, 2, TRUE, 0)</f>
        <v>1</v>
      </c>
      <c r="AJ34" s="4">
        <v>9.4</v>
      </c>
      <c r="AK34" s="4" cm="1">
        <f t="array" ref="AK34">_xlfn.IFS(AJ34&gt;1.3, 1, AJ34&lt;0.7, 2, TRUE, 0)</f>
        <v>1</v>
      </c>
      <c r="AL34" s="4">
        <v>13</v>
      </c>
      <c r="AM34" s="4">
        <v>0</v>
      </c>
      <c r="AN34" s="4">
        <v>3</v>
      </c>
      <c r="AO34" s="4" cm="1">
        <f t="array" ref="AO34">_xlfn.IFS(AN34&gt;52, 1, AN34&lt;7, 2, TRUE, 0)</f>
        <v>2</v>
      </c>
      <c r="AP34" s="4" t="s">
        <v>17</v>
      </c>
      <c r="AQ34" s="4"/>
      <c r="AR34" s="4" t="s">
        <v>17</v>
      </c>
      <c r="AS34" s="4"/>
      <c r="AT34" s="4" t="s">
        <v>17</v>
      </c>
      <c r="AU34" s="4"/>
      <c r="AV34" s="4">
        <v>9.1</v>
      </c>
      <c r="AW34" s="4">
        <v>0</v>
      </c>
      <c r="AX34" s="4">
        <v>4.4000000000000004</v>
      </c>
      <c r="AY34" s="4">
        <v>0</v>
      </c>
      <c r="AZ34" s="4">
        <v>139</v>
      </c>
      <c r="BA34" s="4" cm="1">
        <f t="array" ref="BA34">_xlfn.IFS(AZ34&gt;146, 1, AZ34&lt;136, 2, TRUE, 0)</f>
        <v>0</v>
      </c>
      <c r="BB34" s="4">
        <v>3.7</v>
      </c>
      <c r="BC34" s="4" cm="1">
        <f t="array" ref="BC34">_xlfn.IFS(BB34&gt;5.1, 1, BB34&lt;3.5, 2, TRUE, 0)</f>
        <v>0</v>
      </c>
      <c r="BD34" s="4">
        <v>7.9</v>
      </c>
      <c r="BE34" s="4">
        <v>0</v>
      </c>
      <c r="BF34" s="4">
        <v>4.5999999999999996</v>
      </c>
      <c r="BG34" s="4">
        <v>0</v>
      </c>
      <c r="BH34" s="4">
        <v>3.3</v>
      </c>
      <c r="BI34" s="4">
        <v>0</v>
      </c>
      <c r="BJ34" s="4">
        <v>118</v>
      </c>
      <c r="BK34" s="4">
        <v>0</v>
      </c>
      <c r="BL34" s="4" t="s">
        <v>17</v>
      </c>
      <c r="BN34" s="4" t="s">
        <v>17</v>
      </c>
      <c r="BP34" s="4" t="s">
        <v>17</v>
      </c>
      <c r="BR34" s="4" t="s">
        <v>17</v>
      </c>
      <c r="BV34" s="6" t="s">
        <v>139</v>
      </c>
      <c r="BW34" s="4">
        <f>COUNTIF(AG:AG,"1")</f>
        <v>87</v>
      </c>
    </row>
    <row r="35" spans="1:75" ht="15.75" customHeight="1">
      <c r="A35" s="4">
        <v>343021</v>
      </c>
      <c r="B35" s="10" t="s">
        <v>11</v>
      </c>
      <c r="C35" s="4">
        <v>77</v>
      </c>
      <c r="D35" s="4">
        <v>5.14</v>
      </c>
      <c r="E35" s="4" cm="1">
        <f t="array" ref="E35">_xlfn.IFS(D35&gt;10, 1, D35&lt;4, 2, TRUE, 0)</f>
        <v>0</v>
      </c>
      <c r="F35" s="4">
        <v>4.08</v>
      </c>
      <c r="G35" s="4" cm="1">
        <f t="array" ref="G35">_xlfn.IFS(F35&gt;6.2, 1, F35&lt;3.7, 2, TRUE, 0)</f>
        <v>0</v>
      </c>
      <c r="H35" s="4">
        <v>8.3000000000000007</v>
      </c>
      <c r="I35" s="4" cm="1">
        <f t="array" ref="I35">_xlfn.IFS(H35&gt;18, 1, H35&lt;13, 2, TRUE, 0)</f>
        <v>2</v>
      </c>
      <c r="J35" s="4">
        <v>26.2</v>
      </c>
      <c r="K35" s="4" cm="1">
        <f t="array" ref="K35">_xlfn.IFS(J35&gt;55, 1, J35&lt;34, 2, TRUE, 0)</f>
        <v>2</v>
      </c>
      <c r="L35" s="4">
        <v>64.2</v>
      </c>
      <c r="M35" s="4">
        <v>2</v>
      </c>
      <c r="N35" s="4">
        <v>20.3</v>
      </c>
      <c r="O35" s="4">
        <v>2</v>
      </c>
      <c r="P35" s="4">
        <v>31.7</v>
      </c>
      <c r="Q35" s="4">
        <v>0</v>
      </c>
      <c r="R35" s="4">
        <v>58</v>
      </c>
      <c r="S35" s="4">
        <v>2</v>
      </c>
      <c r="T35" s="4">
        <v>15</v>
      </c>
      <c r="U35" s="4">
        <v>0</v>
      </c>
      <c r="V35" s="4">
        <v>69.099999999999994</v>
      </c>
      <c r="W35" s="4">
        <v>0</v>
      </c>
      <c r="X35" s="4">
        <v>20.6</v>
      </c>
      <c r="Y35" s="4">
        <v>2</v>
      </c>
      <c r="Z35" s="4">
        <v>5.8</v>
      </c>
      <c r="AA35" s="4">
        <v>0</v>
      </c>
      <c r="AB35" s="4">
        <v>3.9</v>
      </c>
      <c r="AC35" s="4">
        <v>0</v>
      </c>
      <c r="AD35" s="4">
        <v>0.6</v>
      </c>
      <c r="AE35" s="4">
        <v>0</v>
      </c>
      <c r="AF35" s="4">
        <v>197</v>
      </c>
      <c r="AG35" s="4" cm="1">
        <f t="array" ref="AG35">_xlfn.IFS(AF35&gt;100, 1, AF35&lt;70, 2, TRUE, 0)</f>
        <v>1</v>
      </c>
      <c r="AH35" s="4">
        <v>66.099999999999994</v>
      </c>
      <c r="AI35" s="4" cm="1">
        <f t="array" ref="AI35">_xlfn.IFS(AH35&gt;20, 1, AH35&lt;8, 2, TRUE, 0)</f>
        <v>1</v>
      </c>
      <c r="AJ35" s="4">
        <v>9.6</v>
      </c>
      <c r="AK35" s="4" cm="1">
        <f t="array" ref="AK35">_xlfn.IFS(AJ35&gt;1.3, 1, AJ35&lt;0.7, 2, TRUE, 0)</f>
        <v>1</v>
      </c>
      <c r="AL35" s="4">
        <v>10</v>
      </c>
      <c r="AM35" s="4">
        <v>2</v>
      </c>
      <c r="AN35" s="4">
        <v>8</v>
      </c>
      <c r="AO35" s="4" cm="1">
        <f t="array" ref="AO35">_xlfn.IFS(AN35&gt;52, 1, AN35&lt;7, 2, TRUE, 0)</f>
        <v>0</v>
      </c>
      <c r="AP35" s="4" t="s">
        <v>17</v>
      </c>
      <c r="AQ35" s="4"/>
      <c r="AR35" s="4" t="s">
        <v>17</v>
      </c>
      <c r="AS35" s="4"/>
      <c r="AT35" s="4" t="s">
        <v>17</v>
      </c>
      <c r="AU35" s="4"/>
      <c r="AV35" s="4">
        <v>8.5</v>
      </c>
      <c r="AW35" s="4">
        <v>2</v>
      </c>
      <c r="AX35" s="4">
        <v>6.1</v>
      </c>
      <c r="AY35" s="4">
        <v>1</v>
      </c>
      <c r="AZ35" s="4">
        <v>137</v>
      </c>
      <c r="BA35" s="4" cm="1">
        <f t="array" ref="BA35">_xlfn.IFS(AZ35&gt;146, 1, AZ35&lt;136, 2, TRUE, 0)</f>
        <v>0</v>
      </c>
      <c r="BB35" s="4">
        <v>4.5999999999999996</v>
      </c>
      <c r="BC35" s="4" cm="1">
        <f t="array" ref="BC35">_xlfn.IFS(BB35&gt;5.1, 1, BB35&lt;3.5, 2, TRUE, 0)</f>
        <v>0</v>
      </c>
      <c r="BD35" s="4">
        <v>6.6</v>
      </c>
      <c r="BE35" s="4">
        <v>0</v>
      </c>
      <c r="BF35" s="4">
        <v>4</v>
      </c>
      <c r="BG35" s="4">
        <v>0</v>
      </c>
      <c r="BH35" s="4">
        <v>2.6</v>
      </c>
      <c r="BI35" s="4">
        <v>0</v>
      </c>
      <c r="BJ35" s="4">
        <v>90</v>
      </c>
      <c r="BK35" s="4">
        <v>0</v>
      </c>
      <c r="BL35" s="4" t="s">
        <v>17</v>
      </c>
      <c r="BN35" s="4" t="s">
        <v>17</v>
      </c>
      <c r="BP35" s="4" t="s">
        <v>17</v>
      </c>
      <c r="BR35" s="4" t="s">
        <v>17</v>
      </c>
      <c r="BV35" s="6" t="s">
        <v>140</v>
      </c>
      <c r="BW35" s="4">
        <f>COUNTIF(AG:AG,"0")</f>
        <v>25</v>
      </c>
    </row>
    <row r="36" spans="1:75" ht="15.75" customHeight="1">
      <c r="A36" s="4">
        <v>349435</v>
      </c>
      <c r="B36" s="10" t="s">
        <v>21</v>
      </c>
      <c r="C36" s="4">
        <v>71</v>
      </c>
      <c r="D36" s="4">
        <v>5.39</v>
      </c>
      <c r="E36" s="4" cm="1">
        <f t="array" ref="E36">_xlfn.IFS(D36&gt;10, 1, D36&lt;4, 2, TRUE, 0)</f>
        <v>0</v>
      </c>
      <c r="F36" s="4">
        <v>3.28</v>
      </c>
      <c r="G36" s="4" cm="1">
        <f t="array" ref="G36">_xlfn.IFS(F36&gt;6.2, 1, F36&lt;3.7, 2, TRUE, 0)</f>
        <v>2</v>
      </c>
      <c r="H36" s="4">
        <v>10.4</v>
      </c>
      <c r="I36" s="4" cm="1">
        <f t="array" ref="I36">_xlfn.IFS(H36&gt;18, 1, H36&lt;13, 2, TRUE, 0)</f>
        <v>2</v>
      </c>
      <c r="J36" s="4">
        <v>29.4</v>
      </c>
      <c r="K36" s="4" cm="1">
        <f t="array" ref="K36">_xlfn.IFS(J36&gt;55, 1, J36&lt;34, 2, TRUE, 0)</f>
        <v>2</v>
      </c>
      <c r="L36" s="4">
        <v>89.6</v>
      </c>
      <c r="M36" s="4">
        <v>0</v>
      </c>
      <c r="N36" s="4">
        <v>31.7</v>
      </c>
      <c r="O36" s="4">
        <v>0</v>
      </c>
      <c r="P36" s="4">
        <v>35.4</v>
      </c>
      <c r="Q36" s="4">
        <v>0</v>
      </c>
      <c r="R36" s="4">
        <v>114</v>
      </c>
      <c r="S36" s="4">
        <v>2</v>
      </c>
      <c r="T36" s="4">
        <v>13.6</v>
      </c>
      <c r="U36" s="4">
        <v>0</v>
      </c>
      <c r="V36" s="4">
        <v>73.400000000000006</v>
      </c>
      <c r="W36" s="4">
        <v>0</v>
      </c>
      <c r="X36" s="4">
        <v>18.2</v>
      </c>
      <c r="Y36" s="4">
        <v>2</v>
      </c>
      <c r="Z36" s="4">
        <v>5.4</v>
      </c>
      <c r="AA36" s="4">
        <v>0</v>
      </c>
      <c r="AB36" s="4">
        <v>2.8</v>
      </c>
      <c r="AC36" s="4">
        <v>0</v>
      </c>
      <c r="AD36" s="4">
        <v>0.2</v>
      </c>
      <c r="AE36" s="4">
        <v>0</v>
      </c>
      <c r="AF36" s="4">
        <v>256</v>
      </c>
      <c r="AG36" s="4" cm="1">
        <f t="array" ref="AG36">_xlfn.IFS(AF36&gt;100, 1, AF36&lt;70, 2, TRUE, 0)</f>
        <v>1</v>
      </c>
      <c r="AH36" s="4">
        <v>75.2</v>
      </c>
      <c r="AI36" s="4" cm="1">
        <f t="array" ref="AI36">_xlfn.IFS(AH36&gt;20, 1, AH36&lt;8, 2, TRUE, 0)</f>
        <v>1</v>
      </c>
      <c r="AJ36" s="4">
        <v>6.3</v>
      </c>
      <c r="AK36" s="4" cm="1">
        <f t="array" ref="AK36">_xlfn.IFS(AJ36&gt;1.3, 1, AJ36&lt;0.7, 2, TRUE, 0)</f>
        <v>1</v>
      </c>
      <c r="AL36" s="4">
        <v>10</v>
      </c>
      <c r="AM36" s="4">
        <v>2</v>
      </c>
      <c r="AN36" s="4">
        <v>3</v>
      </c>
      <c r="AO36" s="4" cm="1">
        <f t="array" ref="AO36">_xlfn.IFS(AN36&gt;52, 1, AN36&lt;7, 2, TRUE, 0)</f>
        <v>2</v>
      </c>
      <c r="AP36" s="4" t="s">
        <v>17</v>
      </c>
      <c r="AQ36" s="4"/>
      <c r="AR36" s="4" t="s">
        <v>17</v>
      </c>
      <c r="AS36" s="4"/>
      <c r="AT36" s="4" t="s">
        <v>17</v>
      </c>
      <c r="AU36" s="4"/>
      <c r="AV36" s="4">
        <v>9.9</v>
      </c>
      <c r="AW36" s="4">
        <v>0</v>
      </c>
      <c r="AX36" s="4">
        <v>3.98</v>
      </c>
      <c r="AY36" s="4">
        <v>0</v>
      </c>
      <c r="AZ36" s="4">
        <v>134</v>
      </c>
      <c r="BA36" s="4" cm="1">
        <f t="array" ref="BA36">_xlfn.IFS(AZ36&gt;146, 1, AZ36&lt;136, 2, TRUE, 0)</f>
        <v>2</v>
      </c>
      <c r="BB36" s="4">
        <v>5.4</v>
      </c>
      <c r="BC36" s="4" cm="1">
        <f t="array" ref="BC36">_xlfn.IFS(BB36&gt;5.1, 1, BB36&lt;3.5, 2, TRUE, 0)</f>
        <v>1</v>
      </c>
      <c r="BD36" s="4">
        <v>7.5</v>
      </c>
      <c r="BE36" s="4">
        <v>0</v>
      </c>
      <c r="BF36" s="4">
        <v>4.7</v>
      </c>
      <c r="BG36" s="4">
        <v>0</v>
      </c>
      <c r="BH36" s="4">
        <v>2.8</v>
      </c>
      <c r="BI36" s="4">
        <v>0</v>
      </c>
      <c r="BJ36" s="4">
        <v>78</v>
      </c>
      <c r="BK36" s="4">
        <v>0</v>
      </c>
      <c r="BL36" s="4" t="s">
        <v>17</v>
      </c>
      <c r="BN36" s="4" t="s">
        <v>17</v>
      </c>
      <c r="BP36" s="4" t="s">
        <v>17</v>
      </c>
      <c r="BR36" s="4" t="s">
        <v>17</v>
      </c>
      <c r="BV36" s="6" t="s">
        <v>141</v>
      </c>
      <c r="BW36" s="4">
        <f>COUNTIF(AG:AG,"2")</f>
        <v>0</v>
      </c>
    </row>
    <row r="37" spans="1:75" ht="15.75" customHeight="1">
      <c r="A37" s="4">
        <v>350633</v>
      </c>
      <c r="B37" s="10" t="s">
        <v>21</v>
      </c>
      <c r="C37" s="4">
        <v>52</v>
      </c>
      <c r="D37" s="4">
        <v>8.02</v>
      </c>
      <c r="E37" s="4" cm="1">
        <f t="array" ref="E37">_xlfn.IFS(D37&gt;10, 1, D37&lt;4, 2, TRUE, 0)</f>
        <v>0</v>
      </c>
      <c r="F37" s="4">
        <v>3.87</v>
      </c>
      <c r="G37" s="4" cm="1">
        <f t="array" ref="G37">_xlfn.IFS(F37&gt;6.2, 1, F37&lt;3.7, 2, TRUE, 0)</f>
        <v>0</v>
      </c>
      <c r="H37" s="4">
        <v>11.6</v>
      </c>
      <c r="I37" s="4" cm="1">
        <f t="array" ref="I37">_xlfn.IFS(H37&gt;18, 1, H37&lt;13, 2, TRUE, 0)</f>
        <v>2</v>
      </c>
      <c r="J37" s="4">
        <v>34.4</v>
      </c>
      <c r="K37" s="4" cm="1">
        <f t="array" ref="K37">_xlfn.IFS(J37&gt;55, 1, J37&lt;34, 2, TRUE, 0)</f>
        <v>0</v>
      </c>
      <c r="L37" s="4">
        <v>88.9</v>
      </c>
      <c r="M37" s="4">
        <v>0</v>
      </c>
      <c r="N37" s="4">
        <v>30</v>
      </c>
      <c r="O37" s="4">
        <v>0</v>
      </c>
      <c r="P37" s="4">
        <v>33.700000000000003</v>
      </c>
      <c r="Q37" s="4">
        <v>0</v>
      </c>
      <c r="R37" s="4">
        <v>226</v>
      </c>
      <c r="S37" s="4">
        <v>0</v>
      </c>
      <c r="T37" s="4">
        <v>14.6</v>
      </c>
      <c r="U37" s="4">
        <v>0</v>
      </c>
      <c r="V37" s="4">
        <v>73.900000000000006</v>
      </c>
      <c r="W37" s="4">
        <v>0</v>
      </c>
      <c r="X37" s="4">
        <v>17</v>
      </c>
      <c r="Y37" s="4">
        <v>2</v>
      </c>
      <c r="Z37" s="4">
        <v>5.4</v>
      </c>
      <c r="AA37" s="4">
        <v>0</v>
      </c>
      <c r="AB37" s="4">
        <v>3.1</v>
      </c>
      <c r="AC37" s="4">
        <v>0</v>
      </c>
      <c r="AD37" s="4">
        <v>0.6</v>
      </c>
      <c r="AE37" s="4">
        <v>0</v>
      </c>
      <c r="AF37" s="4">
        <v>164</v>
      </c>
      <c r="AG37" s="4" cm="1">
        <f t="array" ref="AG37">_xlfn.IFS(AF37&gt;100, 1, AF37&lt;70, 2, TRUE, 0)</f>
        <v>1</v>
      </c>
      <c r="AH37" s="4">
        <v>67.8</v>
      </c>
      <c r="AI37" s="4" cm="1">
        <f t="array" ref="AI37">_xlfn.IFS(AH37&gt;20, 1, AH37&lt;8, 2, TRUE, 0)</f>
        <v>1</v>
      </c>
      <c r="AJ37" s="4">
        <v>10.5</v>
      </c>
      <c r="AK37" s="4" cm="1">
        <f t="array" ref="AK37">_xlfn.IFS(AJ37&gt;1.3, 1, AJ37&lt;0.7, 2, TRUE, 0)</f>
        <v>1</v>
      </c>
      <c r="AL37" s="4">
        <v>11</v>
      </c>
      <c r="AM37" s="4">
        <v>2</v>
      </c>
      <c r="AN37" s="4">
        <v>10</v>
      </c>
      <c r="AO37" s="4" cm="1">
        <f t="array" ref="AO37">_xlfn.IFS(AN37&gt;52, 1, AN37&lt;7, 2, TRUE, 0)</f>
        <v>0</v>
      </c>
      <c r="AP37" s="4" t="s">
        <v>17</v>
      </c>
      <c r="AQ37" s="4"/>
      <c r="AR37" s="4" t="s">
        <v>17</v>
      </c>
      <c r="AS37" s="4"/>
      <c r="AT37" s="4" t="s">
        <v>17</v>
      </c>
      <c r="AU37" s="4"/>
      <c r="AV37" s="4">
        <v>9.9</v>
      </c>
      <c r="AW37" s="4">
        <v>0</v>
      </c>
      <c r="AX37" s="4">
        <v>5.5</v>
      </c>
      <c r="AY37" s="4">
        <v>1</v>
      </c>
      <c r="AZ37" s="4">
        <v>135</v>
      </c>
      <c r="BA37" s="4" cm="1">
        <f t="array" ref="BA37">_xlfn.IFS(AZ37&gt;146, 1, AZ37&lt;136, 2, TRUE, 0)</f>
        <v>2</v>
      </c>
      <c r="BB37" s="4">
        <v>4.9000000000000004</v>
      </c>
      <c r="BC37" s="4" cm="1">
        <f t="array" ref="BC37">_xlfn.IFS(BB37&gt;5.1, 1, BB37&lt;3.5, 2, TRUE, 0)</f>
        <v>0</v>
      </c>
      <c r="BD37" s="4">
        <v>8.1</v>
      </c>
      <c r="BE37" s="4">
        <v>0</v>
      </c>
      <c r="BF37" s="4">
        <v>4.4000000000000004</v>
      </c>
      <c r="BG37" s="4">
        <v>0</v>
      </c>
      <c r="BH37" s="4">
        <v>3.7</v>
      </c>
      <c r="BI37" s="4">
        <v>1</v>
      </c>
      <c r="BJ37" s="4">
        <v>61</v>
      </c>
      <c r="BK37" s="4">
        <v>0</v>
      </c>
      <c r="BL37" s="4" t="s">
        <v>17</v>
      </c>
      <c r="BN37" s="4" t="s">
        <v>17</v>
      </c>
      <c r="BP37" s="4" t="s">
        <v>17</v>
      </c>
      <c r="BR37" s="4" t="s">
        <v>17</v>
      </c>
    </row>
    <row r="38" spans="1:75" ht="15.75" customHeight="1">
      <c r="A38" s="4">
        <v>351137</v>
      </c>
      <c r="B38" s="10" t="s">
        <v>11</v>
      </c>
      <c r="C38" s="4">
        <v>57</v>
      </c>
      <c r="D38" s="4">
        <v>5.38</v>
      </c>
      <c r="E38" s="4" cm="1">
        <f t="array" ref="E38">_xlfn.IFS(D38&gt;10, 1, D38&lt;4, 2, TRUE, 0)</f>
        <v>0</v>
      </c>
      <c r="F38" s="4">
        <v>3.7</v>
      </c>
      <c r="G38" s="4" cm="1">
        <f t="array" ref="G38">_xlfn.IFS(F38&gt;6.2, 1, F38&lt;3.7, 2, TRUE, 0)</f>
        <v>0</v>
      </c>
      <c r="H38" s="4">
        <v>10.9</v>
      </c>
      <c r="I38" s="4" cm="1">
        <f t="array" ref="I38">_xlfn.IFS(H38&gt;18, 1, H38&lt;13, 2, TRUE, 0)</f>
        <v>2</v>
      </c>
      <c r="J38" s="4">
        <v>31</v>
      </c>
      <c r="K38" s="4" cm="1">
        <f t="array" ref="K38">_xlfn.IFS(J38&gt;55, 1, J38&lt;34, 2, TRUE, 0)</f>
        <v>2</v>
      </c>
      <c r="L38" s="4">
        <v>83.8</v>
      </c>
      <c r="M38" s="4">
        <v>0</v>
      </c>
      <c r="N38" s="4">
        <v>29.5</v>
      </c>
      <c r="O38" s="4">
        <v>0</v>
      </c>
      <c r="P38" s="4">
        <v>35.200000000000003</v>
      </c>
      <c r="Q38" s="4">
        <v>0</v>
      </c>
      <c r="R38" s="4">
        <v>130</v>
      </c>
      <c r="S38" s="4">
        <v>2</v>
      </c>
      <c r="T38" s="4">
        <v>14.1</v>
      </c>
      <c r="U38" s="4">
        <v>0</v>
      </c>
      <c r="V38" s="4">
        <v>75.099999999999994</v>
      </c>
      <c r="W38" s="4">
        <v>0</v>
      </c>
      <c r="X38" s="4">
        <v>16.399999999999999</v>
      </c>
      <c r="Y38" s="4">
        <v>2</v>
      </c>
      <c r="Z38" s="4">
        <v>5.9</v>
      </c>
      <c r="AA38" s="4">
        <v>0</v>
      </c>
      <c r="AB38" s="4">
        <v>2.2000000000000002</v>
      </c>
      <c r="AC38" s="4">
        <v>0</v>
      </c>
      <c r="AD38" s="4">
        <v>0.4</v>
      </c>
      <c r="AE38" s="4">
        <v>0</v>
      </c>
      <c r="AF38" s="4">
        <v>237</v>
      </c>
      <c r="AG38" s="4" cm="1">
        <f t="array" ref="AG38">_xlfn.IFS(AF38&gt;100, 1, AF38&lt;70, 2, TRUE, 0)</f>
        <v>1</v>
      </c>
      <c r="AH38" s="4">
        <v>59.9</v>
      </c>
      <c r="AI38" s="4" cm="1">
        <f t="array" ref="AI38">_xlfn.IFS(AH38&gt;20, 1, AH38&lt;8, 2, TRUE, 0)</f>
        <v>1</v>
      </c>
      <c r="AJ38" s="4">
        <v>12.1</v>
      </c>
      <c r="AK38" s="4" cm="1">
        <f t="array" ref="AK38">_xlfn.IFS(AJ38&gt;1.3, 1, AJ38&lt;0.7, 2, TRUE, 0)</f>
        <v>1</v>
      </c>
      <c r="AL38" s="4">
        <v>11</v>
      </c>
      <c r="AM38" s="4">
        <v>2</v>
      </c>
      <c r="AN38" s="4">
        <v>13</v>
      </c>
      <c r="AO38" s="4" cm="1">
        <f t="array" ref="AO38">_xlfn.IFS(AN38&gt;52, 1, AN38&lt;7, 2, TRUE, 0)</f>
        <v>0</v>
      </c>
      <c r="AP38" s="4" t="s">
        <v>17</v>
      </c>
      <c r="AQ38" s="4"/>
      <c r="AR38" s="4" t="s">
        <v>17</v>
      </c>
      <c r="AS38" s="4"/>
      <c r="AT38" s="4" t="s">
        <v>17</v>
      </c>
      <c r="AU38" s="4"/>
      <c r="AV38" s="4">
        <v>8</v>
      </c>
      <c r="AW38" s="4">
        <v>2</v>
      </c>
      <c r="AX38" s="4">
        <v>6.8</v>
      </c>
      <c r="AY38" s="4">
        <v>1</v>
      </c>
      <c r="AZ38" s="4">
        <v>138</v>
      </c>
      <c r="BA38" s="4" cm="1">
        <f t="array" ref="BA38">_xlfn.IFS(AZ38&gt;146, 1, AZ38&lt;136, 2, TRUE, 0)</f>
        <v>0</v>
      </c>
      <c r="BB38" s="4">
        <v>5.5</v>
      </c>
      <c r="BC38" s="4" cm="1">
        <f t="array" ref="BC38">_xlfn.IFS(BB38&gt;5.1, 1, BB38&lt;3.5, 2, TRUE, 0)</f>
        <v>1</v>
      </c>
      <c r="BD38" s="4">
        <v>6.9</v>
      </c>
      <c r="BE38" s="4">
        <v>0</v>
      </c>
      <c r="BF38" s="4">
        <v>4.3</v>
      </c>
      <c r="BG38" s="4">
        <v>0</v>
      </c>
      <c r="BH38" s="4">
        <v>2.6</v>
      </c>
      <c r="BI38" s="4">
        <v>0</v>
      </c>
      <c r="BJ38" s="4">
        <v>81</v>
      </c>
      <c r="BK38" s="4">
        <v>0</v>
      </c>
      <c r="BL38" s="4" t="s">
        <v>17</v>
      </c>
      <c r="BN38" s="4" t="s">
        <v>17</v>
      </c>
      <c r="BP38" s="4" t="s">
        <v>17</v>
      </c>
      <c r="BR38" s="4" t="s">
        <v>17</v>
      </c>
      <c r="BV38" s="6" t="s">
        <v>142</v>
      </c>
      <c r="BW38" s="4">
        <f>COUNTIF(AI:AI,"1")</f>
        <v>79</v>
      </c>
    </row>
    <row r="39" spans="1:75" ht="15.75" customHeight="1">
      <c r="A39" s="4">
        <v>357416</v>
      </c>
      <c r="B39" s="10" t="s">
        <v>21</v>
      </c>
      <c r="C39" s="4">
        <v>75</v>
      </c>
      <c r="D39" s="4">
        <v>7.18</v>
      </c>
      <c r="E39" s="4" cm="1">
        <f t="array" ref="E39">_xlfn.IFS(D39&gt;10, 1, D39&lt;4, 2, TRUE, 0)</f>
        <v>0</v>
      </c>
      <c r="F39" s="4">
        <v>2.4300000000000002</v>
      </c>
      <c r="G39" s="4" cm="1">
        <f t="array" ref="G39">_xlfn.IFS(F39&gt;6.2, 1, F39&lt;3.7, 2, TRUE, 0)</f>
        <v>2</v>
      </c>
      <c r="H39" s="4">
        <v>8.3000000000000007</v>
      </c>
      <c r="I39" s="4" cm="1">
        <f t="array" ref="I39">_xlfn.IFS(H39&gt;18, 1, H39&lt;13, 2, TRUE, 0)</f>
        <v>2</v>
      </c>
      <c r="J39" s="4">
        <v>24.8</v>
      </c>
      <c r="K39" s="4" cm="1">
        <f t="array" ref="K39">_xlfn.IFS(J39&gt;55, 1, J39&lt;34, 2, TRUE, 0)</f>
        <v>2</v>
      </c>
      <c r="L39" s="4">
        <v>102.1</v>
      </c>
      <c r="M39" s="4">
        <v>1</v>
      </c>
      <c r="N39" s="4">
        <v>34.200000000000003</v>
      </c>
      <c r="O39" s="4">
        <v>1</v>
      </c>
      <c r="P39" s="4">
        <v>33.5</v>
      </c>
      <c r="Q39" s="4">
        <v>0</v>
      </c>
      <c r="R39" s="4">
        <v>113</v>
      </c>
      <c r="S39" s="4">
        <v>2</v>
      </c>
      <c r="T39" s="4">
        <v>15.2</v>
      </c>
      <c r="U39" s="4">
        <v>1</v>
      </c>
      <c r="V39" s="4">
        <v>69.3</v>
      </c>
      <c r="W39" s="4">
        <v>0</v>
      </c>
      <c r="X39" s="4">
        <v>7.9</v>
      </c>
      <c r="Y39" s="4">
        <v>2</v>
      </c>
      <c r="Z39" s="4">
        <v>7.5</v>
      </c>
      <c r="AA39" s="4">
        <v>0</v>
      </c>
      <c r="AB39" s="4">
        <v>14.6</v>
      </c>
      <c r="AC39" s="4">
        <v>1</v>
      </c>
      <c r="AD39" s="4">
        <v>0.7</v>
      </c>
      <c r="AE39" s="4">
        <v>0</v>
      </c>
      <c r="AF39" s="4">
        <v>88</v>
      </c>
      <c r="AG39" s="4" cm="1">
        <f t="array" ref="AG39">_xlfn.IFS(AF39&gt;100, 1, AF39&lt;70, 2, TRUE, 0)</f>
        <v>0</v>
      </c>
      <c r="AH39" s="4">
        <v>45.6</v>
      </c>
      <c r="AI39" s="4" cm="1">
        <f t="array" ref="AI39">_xlfn.IFS(AH39&gt;20, 1, AH39&lt;8, 2, TRUE, 0)</f>
        <v>1</v>
      </c>
      <c r="AJ39" s="4">
        <v>3.1</v>
      </c>
      <c r="AK39" s="4" cm="1">
        <f t="array" ref="AK39">_xlfn.IFS(AJ39&gt;1.3, 1, AJ39&lt;0.7, 2, TRUE, 0)</f>
        <v>1</v>
      </c>
      <c r="AL39" s="4">
        <v>15</v>
      </c>
      <c r="AM39" s="4">
        <v>0</v>
      </c>
      <c r="AN39" s="4">
        <v>10</v>
      </c>
      <c r="AO39" s="4" cm="1">
        <f t="array" ref="AO39">_xlfn.IFS(AN39&gt;52, 1, AN39&lt;7, 2, TRUE, 0)</f>
        <v>0</v>
      </c>
      <c r="AP39" s="4" t="s">
        <v>17</v>
      </c>
      <c r="AQ39" s="4"/>
      <c r="AR39" s="4" t="s">
        <v>17</v>
      </c>
      <c r="AS39" s="4"/>
      <c r="AT39" s="4" t="s">
        <v>17</v>
      </c>
      <c r="AU39" s="4"/>
      <c r="AV39" s="4">
        <v>11.8</v>
      </c>
      <c r="AW39" s="4">
        <v>1</v>
      </c>
      <c r="AX39" s="4">
        <v>2.7</v>
      </c>
      <c r="AY39" s="4">
        <v>0</v>
      </c>
      <c r="AZ39" s="4">
        <v>138</v>
      </c>
      <c r="BA39" s="4" cm="1">
        <f t="array" ref="BA39">_xlfn.IFS(AZ39&gt;146, 1, AZ39&lt;136, 2, TRUE, 0)</f>
        <v>0</v>
      </c>
      <c r="BB39" s="4">
        <v>4.5</v>
      </c>
      <c r="BC39" s="4" cm="1">
        <f t="array" ref="BC39">_xlfn.IFS(BB39&gt;5.1, 1, BB39&lt;3.5, 2, TRUE, 0)</f>
        <v>0</v>
      </c>
      <c r="BD39" s="4">
        <v>6.4</v>
      </c>
      <c r="BE39" s="4">
        <v>2</v>
      </c>
      <c r="BF39" s="4">
        <v>3.4</v>
      </c>
      <c r="BG39" s="4">
        <v>2</v>
      </c>
      <c r="BH39" s="4">
        <v>3</v>
      </c>
      <c r="BI39" s="4">
        <v>0</v>
      </c>
      <c r="BJ39" s="4">
        <v>85</v>
      </c>
      <c r="BK39" s="4">
        <v>0</v>
      </c>
      <c r="BL39" s="4" t="s">
        <v>17</v>
      </c>
      <c r="BN39" s="4" t="s">
        <v>17</v>
      </c>
      <c r="BP39" s="4" t="s">
        <v>17</v>
      </c>
      <c r="BR39" s="4" t="s">
        <v>17</v>
      </c>
      <c r="BV39" s="6" t="s">
        <v>143</v>
      </c>
      <c r="BW39" s="4">
        <f>COUNTIF(AI:AI,"0")</f>
        <v>32</v>
      </c>
    </row>
    <row r="40" spans="1:75" ht="15.75" customHeight="1">
      <c r="A40" s="4">
        <v>359546</v>
      </c>
      <c r="B40" s="10" t="s">
        <v>11</v>
      </c>
      <c r="C40" s="4">
        <v>74</v>
      </c>
      <c r="D40" s="4">
        <v>7.59</v>
      </c>
      <c r="E40" s="4" cm="1">
        <f t="array" ref="E40">_xlfn.IFS(D40&gt;10, 1, D40&lt;4, 2, TRUE, 0)</f>
        <v>0</v>
      </c>
      <c r="F40" s="4">
        <v>3.78</v>
      </c>
      <c r="G40" s="4" cm="1">
        <f t="array" ref="G40">_xlfn.IFS(F40&gt;6.2, 1, F40&lt;3.7, 2, TRUE, 0)</f>
        <v>0</v>
      </c>
      <c r="H40" s="4">
        <v>11.6</v>
      </c>
      <c r="I40" s="4" cm="1">
        <f t="array" ref="I40">_xlfn.IFS(H40&gt;18, 1, H40&lt;13, 2, TRUE, 0)</f>
        <v>2</v>
      </c>
      <c r="J40" s="4">
        <v>32.799999999999997</v>
      </c>
      <c r="K40" s="4" cm="1">
        <f t="array" ref="K40">_xlfn.IFS(J40&gt;55, 1, J40&lt;34, 2, TRUE, 0)</f>
        <v>2</v>
      </c>
      <c r="L40" s="4">
        <v>86.8</v>
      </c>
      <c r="M40" s="4">
        <v>0</v>
      </c>
      <c r="N40" s="4">
        <v>30.7</v>
      </c>
      <c r="O40" s="4">
        <v>0</v>
      </c>
      <c r="P40" s="4">
        <v>35.4</v>
      </c>
      <c r="Q40" s="4">
        <v>0</v>
      </c>
      <c r="R40" s="4">
        <v>256</v>
      </c>
      <c r="S40" s="4">
        <v>0</v>
      </c>
      <c r="T40" s="4">
        <v>13.9</v>
      </c>
      <c r="U40" s="4">
        <v>0</v>
      </c>
      <c r="V40" s="4">
        <v>81</v>
      </c>
      <c r="W40" s="4">
        <v>1</v>
      </c>
      <c r="X40" s="4">
        <v>10.4</v>
      </c>
      <c r="Y40" s="4">
        <v>2</v>
      </c>
      <c r="Z40" s="4">
        <v>5.4</v>
      </c>
      <c r="AA40" s="4">
        <v>0</v>
      </c>
      <c r="AB40" s="4">
        <v>2.9</v>
      </c>
      <c r="AC40" s="4">
        <v>0</v>
      </c>
      <c r="AD40" s="4">
        <v>0.3</v>
      </c>
      <c r="AE40" s="4">
        <v>0</v>
      </c>
      <c r="AF40" s="4">
        <v>102</v>
      </c>
      <c r="AG40" s="4" cm="1">
        <f t="array" ref="AG40">_xlfn.IFS(AF40&gt;100, 1, AF40&lt;70, 2, TRUE, 0)</f>
        <v>1</v>
      </c>
      <c r="AH40" s="4">
        <v>50</v>
      </c>
      <c r="AI40" s="4" cm="1">
        <f t="array" ref="AI40">_xlfn.IFS(AH40&gt;20, 1, AH40&lt;8, 2, TRUE, 0)</f>
        <v>1</v>
      </c>
      <c r="AJ40" s="4">
        <v>9.1</v>
      </c>
      <c r="AK40" s="4" cm="1">
        <f t="array" ref="AK40">_xlfn.IFS(AJ40&gt;1.3, 1, AJ40&lt;0.7, 2, TRUE, 0)</f>
        <v>1</v>
      </c>
      <c r="AL40" s="4">
        <v>15</v>
      </c>
      <c r="AM40" s="4">
        <v>0</v>
      </c>
      <c r="AN40" s="4">
        <v>10</v>
      </c>
      <c r="AO40" s="4" cm="1">
        <f t="array" ref="AO40">_xlfn.IFS(AN40&gt;52, 1, AN40&lt;7, 2, TRUE, 0)</f>
        <v>0</v>
      </c>
      <c r="AP40" s="4" t="s">
        <v>17</v>
      </c>
      <c r="AQ40" s="4"/>
      <c r="AR40" s="4" t="s">
        <v>17</v>
      </c>
      <c r="AS40" s="4"/>
      <c r="AT40" s="4" t="s">
        <v>17</v>
      </c>
      <c r="AU40" s="4"/>
      <c r="AV40" s="4">
        <v>8.9</v>
      </c>
      <c r="AW40" s="4">
        <v>0</v>
      </c>
      <c r="AX40" s="4">
        <v>3.6</v>
      </c>
      <c r="AY40" s="4">
        <v>0</v>
      </c>
      <c r="AZ40" s="4">
        <v>137</v>
      </c>
      <c r="BA40" s="4" cm="1">
        <f t="array" ref="BA40">_xlfn.IFS(AZ40&gt;146, 1, AZ40&lt;136, 2, TRUE, 0)</f>
        <v>0</v>
      </c>
      <c r="BB40" s="4">
        <v>3.6</v>
      </c>
      <c r="BC40" s="4" cm="1">
        <f t="array" ref="BC40">_xlfn.IFS(BB40&gt;5.1, 1, BB40&lt;3.5, 2, TRUE, 0)</f>
        <v>0</v>
      </c>
      <c r="BD40" s="4">
        <v>7.1</v>
      </c>
      <c r="BE40" s="4">
        <v>0</v>
      </c>
      <c r="BF40" s="4">
        <v>4.3</v>
      </c>
      <c r="BG40" s="4">
        <v>0</v>
      </c>
      <c r="BH40" s="4">
        <v>2.8</v>
      </c>
      <c r="BI40" s="4">
        <v>0</v>
      </c>
      <c r="BJ40" s="4">
        <v>92</v>
      </c>
      <c r="BK40" s="4">
        <v>0</v>
      </c>
      <c r="BL40" s="4" t="s">
        <v>17</v>
      </c>
      <c r="BN40" s="4" t="s">
        <v>17</v>
      </c>
      <c r="BP40" s="4" t="s">
        <v>17</v>
      </c>
      <c r="BR40" s="4" t="s">
        <v>17</v>
      </c>
      <c r="BV40" s="6" t="s">
        <v>144</v>
      </c>
      <c r="BW40" s="4">
        <f>COUNTIF(AI:AI,"2")</f>
        <v>1</v>
      </c>
    </row>
    <row r="41" spans="1:75" ht="15.75" customHeight="1">
      <c r="A41" s="4" t="s">
        <v>38</v>
      </c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75" ht="15.75" customHeight="1">
      <c r="A42" s="4">
        <v>14833</v>
      </c>
      <c r="B42" s="10" t="s">
        <v>21</v>
      </c>
      <c r="C42" s="2">
        <v>76</v>
      </c>
      <c r="D42" s="4">
        <v>4.5</v>
      </c>
      <c r="E42" s="4" cm="1">
        <f t="array" ref="E42">_xlfn.IFS(D42&gt;10, 1, D42&lt;4, 2, TRUE, 0)</f>
        <v>0</v>
      </c>
      <c r="F42" s="4">
        <v>3.4</v>
      </c>
      <c r="G42" s="4" cm="1">
        <f t="array" ref="G42">_xlfn.IFS(F42&gt;6.2, 1, F42&lt;3.7, 2, TRUE, 0)</f>
        <v>2</v>
      </c>
      <c r="H42" s="4">
        <v>11.1</v>
      </c>
      <c r="I42" s="4" cm="1">
        <f t="array" ref="I42">_xlfn.IFS(H42&gt;18, 1, H42&lt;13, 2, TRUE, 0)</f>
        <v>2</v>
      </c>
      <c r="J42" s="4">
        <v>32.1</v>
      </c>
      <c r="K42" s="4" cm="1">
        <f t="array" ref="K42">_xlfn.IFS(J42&gt;55, 1, J42&lt;34, 2, TRUE, 0)</f>
        <v>2</v>
      </c>
      <c r="L42" s="4">
        <v>94.4</v>
      </c>
      <c r="M42" s="4">
        <v>0</v>
      </c>
      <c r="N42" s="4">
        <v>32.6</v>
      </c>
      <c r="O42" s="4">
        <v>1</v>
      </c>
      <c r="P42" s="4">
        <v>34.6</v>
      </c>
      <c r="Q42" s="4">
        <v>0</v>
      </c>
      <c r="R42" s="4">
        <v>101</v>
      </c>
      <c r="S42" s="4">
        <v>1</v>
      </c>
      <c r="T42" s="4">
        <v>11.5</v>
      </c>
      <c r="U42" s="4">
        <v>0</v>
      </c>
      <c r="V42" s="4">
        <v>63.6</v>
      </c>
      <c r="W42" s="4">
        <v>0</v>
      </c>
      <c r="X42" s="4">
        <v>28.4</v>
      </c>
      <c r="Y42" s="4">
        <v>0</v>
      </c>
      <c r="Z42" s="4">
        <v>6</v>
      </c>
      <c r="AA42" s="4">
        <v>0</v>
      </c>
      <c r="AB42" s="4">
        <v>1.8</v>
      </c>
      <c r="AC42" s="4">
        <v>0</v>
      </c>
      <c r="AD42" s="4">
        <v>0.2</v>
      </c>
      <c r="AE42" s="4">
        <v>0</v>
      </c>
      <c r="AF42" s="4">
        <v>184</v>
      </c>
      <c r="AG42" s="4" cm="1">
        <f t="array" ref="AG42">_xlfn.IFS(AF42&gt;100, 1, AF42&lt;70, 2, TRUE, 0)</f>
        <v>1</v>
      </c>
      <c r="AH42" s="4">
        <v>61.7</v>
      </c>
      <c r="AI42" s="4" cm="1">
        <f t="array" ref="AI42">_xlfn.IFS(AH42&gt;20, 1, AH42&lt;8, 2, TRUE, 0)</f>
        <v>1</v>
      </c>
      <c r="AJ42" s="4">
        <v>8.5</v>
      </c>
      <c r="AK42" s="4" cm="1">
        <f t="array" ref="AK42">_xlfn.IFS(AJ42&gt;1.3, 1, AJ42&lt;0.7, 2, TRUE, 0)</f>
        <v>1</v>
      </c>
      <c r="AL42" s="4">
        <v>24</v>
      </c>
      <c r="AM42" s="4">
        <v>0</v>
      </c>
      <c r="AN42" s="4">
        <v>13</v>
      </c>
      <c r="AO42" s="4" cm="1">
        <f t="array" ref="AO42">_xlfn.IFS(AN42&gt;52, 1, AN42&lt;7, 2, TRUE, 0)</f>
        <v>0</v>
      </c>
      <c r="AP42" s="4">
        <v>5.2</v>
      </c>
      <c r="AQ42" s="4">
        <v>0</v>
      </c>
      <c r="AR42" s="4">
        <v>128</v>
      </c>
      <c r="AS42" s="4">
        <v>0</v>
      </c>
      <c r="AT42" s="4">
        <v>91</v>
      </c>
      <c r="AU42" s="4">
        <v>0</v>
      </c>
      <c r="AV42" s="4">
        <v>9.1</v>
      </c>
      <c r="AW42" s="4">
        <v>0</v>
      </c>
      <c r="AX42" s="4">
        <v>3.8</v>
      </c>
      <c r="AY42" s="4">
        <v>0</v>
      </c>
      <c r="AZ42" s="4">
        <v>131</v>
      </c>
      <c r="BA42" s="4" cm="1">
        <f t="array" ref="BA42">_xlfn.IFS(AZ42&gt;146, 1, AZ42&lt;136, 2, TRUE, 0)</f>
        <v>2</v>
      </c>
      <c r="BB42" s="4">
        <v>6</v>
      </c>
      <c r="BC42" s="4" cm="1">
        <f t="array" ref="BC42">_xlfn.IFS(BB42&gt;5.1, 1, BB42&lt;3.5, 2, TRUE, 0)</f>
        <v>1</v>
      </c>
      <c r="BD42" s="4">
        <v>6.6</v>
      </c>
      <c r="BE42" s="4">
        <v>0</v>
      </c>
      <c r="BF42" s="4">
        <v>4.0999999999999996</v>
      </c>
      <c r="BG42" s="4">
        <v>0</v>
      </c>
      <c r="BH42" s="4">
        <v>2.5</v>
      </c>
      <c r="BI42" s="4">
        <v>0</v>
      </c>
      <c r="BJ42" s="4">
        <v>83</v>
      </c>
      <c r="BK42" s="4">
        <v>0</v>
      </c>
      <c r="BL42" s="4">
        <v>145</v>
      </c>
      <c r="BM42" s="4">
        <v>0</v>
      </c>
      <c r="BN42" s="4">
        <v>59</v>
      </c>
      <c r="BO42" s="4">
        <v>2</v>
      </c>
      <c r="BP42" s="4">
        <v>204</v>
      </c>
      <c r="BQ42" s="4">
        <v>2</v>
      </c>
      <c r="BR42" s="4">
        <v>382</v>
      </c>
      <c r="BS42" s="4">
        <v>0</v>
      </c>
      <c r="BV42" s="6" t="s">
        <v>145</v>
      </c>
      <c r="BW42" s="4">
        <f>COUNTIF(AK:AK,"1")</f>
        <v>77</v>
      </c>
    </row>
    <row r="43" spans="1:75" ht="15.75" customHeight="1">
      <c r="A43" s="4">
        <v>22678</v>
      </c>
      <c r="B43" s="10" t="s">
        <v>11</v>
      </c>
      <c r="C43" s="2">
        <v>77</v>
      </c>
      <c r="D43" s="4">
        <v>5.75</v>
      </c>
      <c r="E43" s="4" cm="1">
        <f t="array" ref="E43">_xlfn.IFS(D43&gt;10, 1, D43&lt;4, 2, TRUE, 0)</f>
        <v>0</v>
      </c>
      <c r="F43" s="4">
        <v>3.87</v>
      </c>
      <c r="G43" s="4" cm="1">
        <f t="array" ref="G43">_xlfn.IFS(F43&gt;6.2, 1, F43&lt;3.7, 2, TRUE, 0)</f>
        <v>0</v>
      </c>
      <c r="H43" s="4">
        <v>12.7</v>
      </c>
      <c r="I43" s="4" cm="1">
        <f t="array" ref="I43">_xlfn.IFS(H43&gt;18, 1, H43&lt;13, 2, TRUE, 0)</f>
        <v>2</v>
      </c>
      <c r="J43" s="4">
        <v>35.6</v>
      </c>
      <c r="K43" s="4" cm="1">
        <f t="array" ref="K43">_xlfn.IFS(J43&gt;55, 1, J43&lt;34, 2, TRUE, 0)</f>
        <v>0</v>
      </c>
      <c r="L43" s="4">
        <v>92</v>
      </c>
      <c r="M43" s="4">
        <v>0</v>
      </c>
      <c r="N43" s="4">
        <v>32.799999999999997</v>
      </c>
      <c r="O43" s="4">
        <v>1</v>
      </c>
      <c r="P43" s="4">
        <v>35.700000000000003</v>
      </c>
      <c r="Q43" s="4">
        <v>0</v>
      </c>
      <c r="R43" s="4">
        <v>127</v>
      </c>
      <c r="S43" s="4">
        <v>2</v>
      </c>
      <c r="T43" s="4">
        <v>13.1</v>
      </c>
      <c r="U43" s="4">
        <v>0</v>
      </c>
      <c r="V43" s="4">
        <v>76.3</v>
      </c>
      <c r="W43" s="4">
        <v>0</v>
      </c>
      <c r="X43" s="4">
        <v>13.6</v>
      </c>
      <c r="Y43" s="4">
        <v>2</v>
      </c>
      <c r="Z43" s="4">
        <v>8.1999999999999993</v>
      </c>
      <c r="AA43" s="4">
        <v>0</v>
      </c>
      <c r="AB43" s="4">
        <v>1.6</v>
      </c>
      <c r="AC43" s="4">
        <v>0</v>
      </c>
      <c r="AD43" s="4">
        <v>0.3</v>
      </c>
      <c r="AE43" s="4">
        <v>0</v>
      </c>
      <c r="AF43" s="4">
        <v>77</v>
      </c>
      <c r="AG43" s="4" cm="1">
        <f t="array" ref="AG43">_xlfn.IFS(AF43&gt;100, 1, AF43&lt;70, 2, TRUE, 0)</f>
        <v>0</v>
      </c>
      <c r="AH43" s="4">
        <v>92.6</v>
      </c>
      <c r="AI43" s="4" cm="1">
        <f t="array" ref="AI43">_xlfn.IFS(AH43&gt;20, 1, AH43&lt;8, 2, TRUE, 0)</f>
        <v>1</v>
      </c>
      <c r="AJ43" s="4">
        <v>10</v>
      </c>
      <c r="AK43" s="4" cm="1">
        <f t="array" ref="AK43">_xlfn.IFS(AJ43&gt;1.3, 1, AJ43&lt;0.7, 2, TRUE, 0)</f>
        <v>1</v>
      </c>
      <c r="AL43" s="4">
        <v>18</v>
      </c>
      <c r="AM43" s="4">
        <v>0</v>
      </c>
      <c r="AN43" s="4">
        <v>12</v>
      </c>
      <c r="AO43" s="4" cm="1">
        <f t="array" ref="AO43">_xlfn.IFS(AN43&gt;52, 1, AN43&lt;7, 2, TRUE, 0)</f>
        <v>0</v>
      </c>
      <c r="AP43" s="4">
        <v>6.4</v>
      </c>
      <c r="AQ43" s="4">
        <v>0</v>
      </c>
      <c r="AR43" s="4">
        <v>125</v>
      </c>
      <c r="AS43" s="4">
        <v>0</v>
      </c>
      <c r="AT43" s="4">
        <v>55</v>
      </c>
      <c r="AU43" s="4">
        <v>0</v>
      </c>
      <c r="AV43" s="4">
        <v>9.3000000000000007</v>
      </c>
      <c r="AW43" s="4">
        <v>0</v>
      </c>
      <c r="AX43" s="4">
        <v>6.1</v>
      </c>
      <c r="AY43" s="4">
        <v>1</v>
      </c>
      <c r="AZ43" s="4">
        <v>130</v>
      </c>
      <c r="BA43" s="4" cm="1">
        <f t="array" ref="BA43">_xlfn.IFS(AZ43&gt;146, 1, AZ43&lt;136, 2, TRUE, 0)</f>
        <v>2</v>
      </c>
      <c r="BB43" s="4">
        <v>5.9</v>
      </c>
      <c r="BC43" s="4" cm="1">
        <f t="array" ref="BC43">_xlfn.IFS(BB43&gt;5.1, 1, BB43&lt;3.5, 2, TRUE, 0)</f>
        <v>1</v>
      </c>
      <c r="BD43" s="4">
        <v>6.8</v>
      </c>
      <c r="BE43" s="4">
        <v>0</v>
      </c>
      <c r="BF43" s="4">
        <v>4.2</v>
      </c>
      <c r="BG43" s="4">
        <v>0</v>
      </c>
      <c r="BH43" s="4">
        <v>2.6</v>
      </c>
      <c r="BI43" s="4">
        <v>0</v>
      </c>
      <c r="BJ43" s="4">
        <v>35</v>
      </c>
      <c r="BK43" s="4">
        <v>2</v>
      </c>
      <c r="BL43" s="4">
        <v>80</v>
      </c>
      <c r="BM43" s="4">
        <v>0</v>
      </c>
      <c r="BN43" s="4">
        <v>163</v>
      </c>
      <c r="BO43" s="4">
        <v>0</v>
      </c>
      <c r="BP43" s="4">
        <v>243</v>
      </c>
      <c r="BQ43" s="4">
        <v>2</v>
      </c>
      <c r="BR43" s="4">
        <v>130</v>
      </c>
      <c r="BS43" s="4">
        <v>0</v>
      </c>
      <c r="BV43" s="6" t="s">
        <v>146</v>
      </c>
      <c r="BW43" s="4">
        <f>COUNTIF(AK:AK,"0")</f>
        <v>28</v>
      </c>
    </row>
    <row r="44" spans="1:75" ht="15.75" customHeight="1">
      <c r="A44" s="4">
        <v>78226</v>
      </c>
      <c r="B44" s="10" t="s">
        <v>11</v>
      </c>
      <c r="C44" s="2">
        <v>47</v>
      </c>
      <c r="D44" s="4">
        <v>5.0999999999999996</v>
      </c>
      <c r="E44" s="4" cm="1">
        <f t="array" ref="E44">_xlfn.IFS(D44&gt;10, 1, D44&lt;4, 2, TRUE, 0)</f>
        <v>0</v>
      </c>
      <c r="F44" s="4">
        <v>3.67</v>
      </c>
      <c r="G44" s="4" cm="1">
        <f t="array" ref="G44">_xlfn.IFS(F44&gt;6.2, 1, F44&lt;3.7, 2, TRUE, 0)</f>
        <v>2</v>
      </c>
      <c r="H44" s="4">
        <v>11.6</v>
      </c>
      <c r="I44" s="4" cm="1">
        <f t="array" ref="I44">_xlfn.IFS(H44&gt;18, 1, H44&lt;13, 2, TRUE, 0)</f>
        <v>2</v>
      </c>
      <c r="J44" s="4">
        <v>34.1</v>
      </c>
      <c r="K44" s="4" cm="1">
        <f t="array" ref="K44">_xlfn.IFS(J44&gt;55, 1, J44&lt;34, 2, TRUE, 0)</f>
        <v>0</v>
      </c>
      <c r="L44" s="4">
        <v>92.9</v>
      </c>
      <c r="M44" s="4">
        <v>0</v>
      </c>
      <c r="N44" s="4">
        <v>31.6</v>
      </c>
      <c r="O44" s="4">
        <v>0</v>
      </c>
      <c r="P44" s="4">
        <v>34</v>
      </c>
      <c r="Q44" s="4">
        <v>0</v>
      </c>
      <c r="R44" s="4">
        <v>170</v>
      </c>
      <c r="S44" s="4">
        <v>0</v>
      </c>
      <c r="T44" s="4">
        <v>12.9</v>
      </c>
      <c r="U44" s="4">
        <v>0</v>
      </c>
      <c r="V44" s="4">
        <v>58.6</v>
      </c>
      <c r="W44" s="4">
        <v>0</v>
      </c>
      <c r="X44" s="4">
        <v>30.2</v>
      </c>
      <c r="Y44" s="4">
        <v>0</v>
      </c>
      <c r="Z44" s="4">
        <v>7.3</v>
      </c>
      <c r="AA44" s="4">
        <v>0</v>
      </c>
      <c r="AB44" s="4">
        <v>3.5</v>
      </c>
      <c r="AC44" s="4">
        <v>0</v>
      </c>
      <c r="AD44" s="4">
        <v>0.4</v>
      </c>
      <c r="AE44" s="4">
        <v>0</v>
      </c>
      <c r="AF44" s="4">
        <v>100</v>
      </c>
      <c r="AG44" s="4" cm="1">
        <f t="array" ref="AG44">_xlfn.IFS(AF44&gt;100, 1, AF44&lt;70, 2, TRUE, 0)</f>
        <v>0</v>
      </c>
      <c r="AH44" s="4">
        <v>62.6</v>
      </c>
      <c r="AI44" s="4" cm="1">
        <f t="array" ref="AI44">_xlfn.IFS(AH44&gt;20, 1, AH44&lt;8, 2, TRUE, 0)</f>
        <v>1</v>
      </c>
      <c r="AJ44" s="4">
        <v>10.7</v>
      </c>
      <c r="AK44" s="4" cm="1">
        <f t="array" ref="AK44">_xlfn.IFS(AJ44&gt;1.3, 1, AJ44&lt;0.7, 2, TRUE, 0)</f>
        <v>1</v>
      </c>
      <c r="AL44" s="4">
        <v>19</v>
      </c>
      <c r="AM44" s="4">
        <v>0</v>
      </c>
      <c r="AN44" s="4">
        <v>8</v>
      </c>
      <c r="AO44" s="4" cm="1">
        <f t="array" ref="AO44">_xlfn.IFS(AN44&gt;52, 1, AN44&lt;7, 2, TRUE, 0)</f>
        <v>0</v>
      </c>
      <c r="AP44" s="4">
        <v>7.5</v>
      </c>
      <c r="AQ44" s="4">
        <v>0</v>
      </c>
      <c r="AR44" s="4">
        <v>136</v>
      </c>
      <c r="AS44" s="4">
        <v>0</v>
      </c>
      <c r="AT44" s="4">
        <v>41</v>
      </c>
      <c r="AU44" s="4">
        <v>0</v>
      </c>
      <c r="AV44" s="4">
        <v>9.4</v>
      </c>
      <c r="AW44" s="4">
        <v>0</v>
      </c>
      <c r="AX44" s="4">
        <v>3.8</v>
      </c>
      <c r="AY44" s="4">
        <v>0</v>
      </c>
      <c r="AZ44" s="4">
        <v>138</v>
      </c>
      <c r="BA44" s="4" cm="1">
        <f t="array" ref="BA44">_xlfn.IFS(AZ44&gt;146, 1, AZ44&lt;136, 2, TRUE, 0)</f>
        <v>0</v>
      </c>
      <c r="BB44" s="4">
        <v>4</v>
      </c>
      <c r="BC44" s="4" cm="1">
        <f t="array" ref="BC44">_xlfn.IFS(BB44&gt;5.1, 1, BB44&lt;3.5, 2, TRUE, 0)</f>
        <v>0</v>
      </c>
      <c r="BD44" s="4">
        <v>6.6</v>
      </c>
      <c r="BE44" s="4">
        <v>0</v>
      </c>
      <c r="BF44" s="4">
        <v>4</v>
      </c>
      <c r="BG44" s="4">
        <v>0</v>
      </c>
      <c r="BH44" s="4">
        <v>2.6</v>
      </c>
      <c r="BI44" s="4">
        <v>0</v>
      </c>
      <c r="BJ44" s="4">
        <v>51</v>
      </c>
      <c r="BK44" s="4">
        <v>0</v>
      </c>
      <c r="BL44" s="4">
        <v>55</v>
      </c>
      <c r="BM44" s="4">
        <v>0</v>
      </c>
      <c r="BN44" s="4">
        <v>162</v>
      </c>
      <c r="BO44" s="4">
        <v>0</v>
      </c>
      <c r="BP44" s="4">
        <v>217</v>
      </c>
      <c r="BQ44" s="4">
        <v>2</v>
      </c>
      <c r="BR44" s="4">
        <v>211</v>
      </c>
      <c r="BS44" s="4">
        <v>0</v>
      </c>
      <c r="BV44" s="6" t="s">
        <v>147</v>
      </c>
      <c r="BW44" s="4">
        <f>COUNTIF(AK:AK,"2")</f>
        <v>7</v>
      </c>
    </row>
    <row r="45" spans="1:75" ht="15.75" customHeight="1">
      <c r="A45" s="4">
        <v>106332</v>
      </c>
      <c r="B45" s="10" t="s">
        <v>11</v>
      </c>
      <c r="C45" s="2">
        <v>83</v>
      </c>
      <c r="D45" s="4">
        <v>5.72</v>
      </c>
      <c r="E45" s="4" cm="1">
        <f t="array" ref="E45">_xlfn.IFS(D45&gt;10, 1, D45&lt;4, 2, TRUE, 0)</f>
        <v>0</v>
      </c>
      <c r="F45" s="4">
        <v>3.09</v>
      </c>
      <c r="G45" s="4" cm="1">
        <f t="array" ref="G45">_xlfn.IFS(F45&gt;6.2, 1, F45&lt;3.7, 2, TRUE, 0)</f>
        <v>2</v>
      </c>
      <c r="H45" s="4">
        <v>10.199999999999999</v>
      </c>
      <c r="I45" s="4" cm="1">
        <f t="array" ref="I45">_xlfn.IFS(H45&gt;18, 1, H45&lt;13, 2, TRUE, 0)</f>
        <v>2</v>
      </c>
      <c r="J45" s="4">
        <v>30.9</v>
      </c>
      <c r="K45" s="4" cm="1">
        <f t="array" ref="K45">_xlfn.IFS(J45&gt;55, 1, J45&lt;34, 2, TRUE, 0)</f>
        <v>2</v>
      </c>
      <c r="L45" s="4">
        <v>100</v>
      </c>
      <c r="M45" s="4">
        <v>0</v>
      </c>
      <c r="N45" s="4">
        <v>33</v>
      </c>
      <c r="O45" s="4">
        <v>1</v>
      </c>
      <c r="P45" s="4">
        <v>33</v>
      </c>
      <c r="Q45" s="4">
        <v>0</v>
      </c>
      <c r="R45" s="4">
        <v>166</v>
      </c>
      <c r="S45" s="4">
        <v>0</v>
      </c>
      <c r="T45" s="4">
        <v>14.4</v>
      </c>
      <c r="U45" s="4">
        <v>0</v>
      </c>
      <c r="V45" s="4">
        <v>74</v>
      </c>
      <c r="W45" s="4">
        <v>0</v>
      </c>
      <c r="X45" s="4">
        <v>15.2</v>
      </c>
      <c r="Y45" s="4">
        <v>2</v>
      </c>
      <c r="Z45" s="4">
        <v>7.3</v>
      </c>
      <c r="AA45" s="4">
        <v>0</v>
      </c>
      <c r="AB45" s="4">
        <v>3.3</v>
      </c>
      <c r="AC45" s="4">
        <v>0</v>
      </c>
      <c r="AD45" s="4">
        <v>0.2</v>
      </c>
      <c r="AE45" s="4">
        <v>0</v>
      </c>
      <c r="AF45" s="4">
        <v>216</v>
      </c>
      <c r="AG45" s="4" cm="1">
        <f t="array" ref="AG45">_xlfn.IFS(AF45&gt;100, 1, AF45&lt;70, 2, TRUE, 0)</f>
        <v>1</v>
      </c>
      <c r="AH45" s="4">
        <v>84.7</v>
      </c>
      <c r="AI45" s="4" cm="1">
        <f t="array" ref="AI45">_xlfn.IFS(AH45&gt;20, 1, AH45&lt;8, 2, TRUE, 0)</f>
        <v>1</v>
      </c>
      <c r="AJ45" s="4">
        <v>9.9</v>
      </c>
      <c r="AK45" s="4" cm="1">
        <f t="array" ref="AK45">_xlfn.IFS(AJ45&gt;1.3, 1, AJ45&lt;0.7, 2, TRUE, 0)</f>
        <v>1</v>
      </c>
      <c r="AL45" s="4">
        <v>11</v>
      </c>
      <c r="AM45" s="4">
        <v>2</v>
      </c>
      <c r="AN45" s="4">
        <v>12</v>
      </c>
      <c r="AO45" s="4" cm="1">
        <f t="array" ref="AO45">_xlfn.IFS(AN45&gt;52, 1, AN45&lt;7, 2, TRUE, 0)</f>
        <v>0</v>
      </c>
      <c r="AP45" s="4">
        <v>4.3</v>
      </c>
      <c r="AQ45" s="4">
        <v>2</v>
      </c>
      <c r="AR45" s="4">
        <v>100</v>
      </c>
      <c r="AS45" s="4">
        <v>0</v>
      </c>
      <c r="AT45" s="4">
        <v>103</v>
      </c>
      <c r="AU45" s="4">
        <v>0</v>
      </c>
      <c r="AV45" s="4">
        <v>9.1</v>
      </c>
      <c r="AW45" s="4">
        <v>0</v>
      </c>
      <c r="AX45" s="4">
        <v>6.1</v>
      </c>
      <c r="AY45" s="4">
        <v>1</v>
      </c>
      <c r="AZ45" s="4">
        <v>138</v>
      </c>
      <c r="BA45" s="4" cm="1">
        <f t="array" ref="BA45">_xlfn.IFS(AZ45&gt;146, 1, AZ45&lt;136, 2, TRUE, 0)</f>
        <v>0</v>
      </c>
      <c r="BB45" s="4">
        <v>4.5999999999999996</v>
      </c>
      <c r="BC45" s="4" cm="1">
        <f t="array" ref="BC45">_xlfn.IFS(BB45&gt;5.1, 1, BB45&lt;3.5, 2, TRUE, 0)</f>
        <v>0</v>
      </c>
      <c r="BD45" s="4">
        <v>6</v>
      </c>
      <c r="BE45" s="4">
        <v>2</v>
      </c>
      <c r="BF45" s="4">
        <v>3.7</v>
      </c>
      <c r="BG45" s="4">
        <v>0</v>
      </c>
      <c r="BH45" s="4">
        <v>2.2999999999999998</v>
      </c>
      <c r="BI45" s="4">
        <v>0</v>
      </c>
      <c r="BJ45" s="4">
        <v>112</v>
      </c>
      <c r="BK45" s="4">
        <v>0</v>
      </c>
      <c r="BL45" s="4">
        <v>59</v>
      </c>
      <c r="BM45" s="4">
        <v>0</v>
      </c>
      <c r="BN45" s="4">
        <v>160</v>
      </c>
      <c r="BO45" s="4">
        <v>0</v>
      </c>
      <c r="BP45" s="4">
        <v>219</v>
      </c>
      <c r="BQ45" s="4">
        <v>2</v>
      </c>
      <c r="BR45" s="4">
        <v>486</v>
      </c>
      <c r="BS45" s="4">
        <v>1</v>
      </c>
    </row>
    <row r="46" spans="1:75" ht="15.75" customHeight="1">
      <c r="A46" s="4">
        <v>106355</v>
      </c>
      <c r="B46" s="10" t="s">
        <v>21</v>
      </c>
      <c r="C46" s="2">
        <v>59</v>
      </c>
      <c r="D46" s="4">
        <v>5.13</v>
      </c>
      <c r="E46" s="4" cm="1">
        <f t="array" ref="E46">_xlfn.IFS(D46&gt;10, 1, D46&lt;4, 2, TRUE, 0)</f>
        <v>0</v>
      </c>
      <c r="F46" s="4">
        <v>3.3</v>
      </c>
      <c r="G46" s="4" cm="1">
        <f t="array" ref="G46">_xlfn.IFS(F46&gt;6.2, 1, F46&lt;3.7, 2, TRUE, 0)</f>
        <v>2</v>
      </c>
      <c r="H46" s="4">
        <v>10.5</v>
      </c>
      <c r="I46" s="4" cm="1">
        <f t="array" ref="I46">_xlfn.IFS(H46&gt;18, 1, H46&lt;13, 2, TRUE, 0)</f>
        <v>2</v>
      </c>
      <c r="J46" s="4">
        <v>32</v>
      </c>
      <c r="K46" s="4" cm="1">
        <f t="array" ref="K46">_xlfn.IFS(J46&gt;55, 1, J46&lt;34, 2, TRUE, 0)</f>
        <v>2</v>
      </c>
      <c r="L46" s="4">
        <v>97</v>
      </c>
      <c r="M46" s="4">
        <v>0</v>
      </c>
      <c r="N46" s="4">
        <v>31.8</v>
      </c>
      <c r="O46" s="4">
        <v>0</v>
      </c>
      <c r="P46" s="4">
        <v>32.799999999999997</v>
      </c>
      <c r="Q46" s="4">
        <v>0</v>
      </c>
      <c r="R46" s="4">
        <v>184</v>
      </c>
      <c r="S46" s="4">
        <v>0</v>
      </c>
      <c r="T46" s="4">
        <v>13.8</v>
      </c>
      <c r="U46" s="4">
        <v>0</v>
      </c>
      <c r="V46" s="4">
        <v>73.7</v>
      </c>
      <c r="W46" s="4">
        <v>0</v>
      </c>
      <c r="X46" s="4">
        <v>16.600000000000001</v>
      </c>
      <c r="Y46" s="4">
        <v>2</v>
      </c>
      <c r="Z46" s="4">
        <v>6</v>
      </c>
      <c r="AA46" s="4">
        <v>0</v>
      </c>
      <c r="AB46" s="4">
        <v>2.9</v>
      </c>
      <c r="AC46" s="4">
        <v>0</v>
      </c>
      <c r="AD46" s="4">
        <v>0.8</v>
      </c>
      <c r="AE46" s="4">
        <v>0</v>
      </c>
      <c r="AF46" s="4">
        <v>103</v>
      </c>
      <c r="AG46" s="4" cm="1">
        <f t="array" ref="AG46">_xlfn.IFS(AF46&gt;100, 1, AF46&lt;70, 2, TRUE, 0)</f>
        <v>1</v>
      </c>
      <c r="AH46" s="4">
        <v>45.7</v>
      </c>
      <c r="AI46" s="4" cm="1">
        <f t="array" ref="AI46">_xlfn.IFS(AH46&gt;20, 1, AH46&lt;8, 2, TRUE, 0)</f>
        <v>1</v>
      </c>
      <c r="AJ46" s="4">
        <v>8.3000000000000007</v>
      </c>
      <c r="AK46" s="4" cm="1">
        <f t="array" ref="AK46">_xlfn.IFS(AJ46&gt;1.3, 1, AJ46&lt;0.7, 2, TRUE, 0)</f>
        <v>1</v>
      </c>
      <c r="AL46" s="4">
        <v>18</v>
      </c>
      <c r="AM46" s="4">
        <v>0</v>
      </c>
      <c r="AN46" s="4">
        <v>9</v>
      </c>
      <c r="AO46" s="4" cm="1">
        <f t="array" ref="AO46">_xlfn.IFS(AN46&gt;52, 1, AN46&lt;7, 2, TRUE, 0)</f>
        <v>0</v>
      </c>
      <c r="AP46" s="4">
        <v>4.9000000000000004</v>
      </c>
      <c r="AQ46" s="4">
        <v>0</v>
      </c>
      <c r="AR46" s="4">
        <v>160</v>
      </c>
      <c r="AS46" s="4">
        <v>0</v>
      </c>
      <c r="AT46" s="4">
        <v>115</v>
      </c>
      <c r="AU46" s="4">
        <v>0</v>
      </c>
      <c r="AV46" s="4">
        <v>8.1999999999999993</v>
      </c>
      <c r="AW46" s="4">
        <v>2</v>
      </c>
      <c r="AX46" s="4">
        <v>3.7</v>
      </c>
      <c r="AY46" s="4">
        <v>0</v>
      </c>
      <c r="AZ46" s="4">
        <v>137</v>
      </c>
      <c r="BA46" s="4" cm="1">
        <f t="array" ref="BA46">_xlfn.IFS(AZ46&gt;146, 1, AZ46&lt;136, 2, TRUE, 0)</f>
        <v>0</v>
      </c>
      <c r="BB46" s="4">
        <v>4</v>
      </c>
      <c r="BC46" s="4" cm="1">
        <f t="array" ref="BC46">_xlfn.IFS(BB46&gt;5.1, 1, BB46&lt;3.5, 2, TRUE, 0)</f>
        <v>0</v>
      </c>
      <c r="BD46" s="4">
        <v>6.5</v>
      </c>
      <c r="BE46" s="4">
        <v>2</v>
      </c>
      <c r="BF46" s="4">
        <v>4</v>
      </c>
      <c r="BG46" s="4">
        <v>0</v>
      </c>
      <c r="BH46" s="4">
        <v>2.5</v>
      </c>
      <c r="BI46" s="4">
        <v>0</v>
      </c>
      <c r="BJ46" s="4">
        <v>87</v>
      </c>
      <c r="BK46" s="4">
        <v>0</v>
      </c>
      <c r="BL46" s="4">
        <v>51</v>
      </c>
      <c r="BM46" s="4">
        <v>0</v>
      </c>
      <c r="BN46" s="4">
        <v>157</v>
      </c>
      <c r="BO46" s="4">
        <v>0</v>
      </c>
      <c r="BP46" s="4">
        <v>208</v>
      </c>
      <c r="BQ46" s="4">
        <v>2</v>
      </c>
      <c r="BR46" s="4">
        <v>360</v>
      </c>
      <c r="BS46" s="4">
        <v>0</v>
      </c>
      <c r="BV46" s="6" t="s">
        <v>148</v>
      </c>
      <c r="BW46" s="4">
        <f>COUNTIF(AO:AO,"1")</f>
        <v>5</v>
      </c>
    </row>
    <row r="47" spans="1:75" ht="15.75" customHeight="1">
      <c r="A47" s="4">
        <v>130642</v>
      </c>
      <c r="B47" s="10" t="s">
        <v>11</v>
      </c>
      <c r="C47" s="2">
        <v>54</v>
      </c>
      <c r="D47" s="4">
        <v>5.74</v>
      </c>
      <c r="E47" s="4" cm="1">
        <f t="array" ref="E47">_xlfn.IFS(D47&gt;10, 1, D47&lt;4, 2, TRUE, 0)</f>
        <v>0</v>
      </c>
      <c r="F47" s="4">
        <v>3.82</v>
      </c>
      <c r="G47" s="4" cm="1">
        <f t="array" ref="G47">_xlfn.IFS(F47&gt;6.2, 1, F47&lt;3.7, 2, TRUE, 0)</f>
        <v>0</v>
      </c>
      <c r="H47" s="4">
        <v>11.8</v>
      </c>
      <c r="I47" s="4" cm="1">
        <f t="array" ref="I47">_xlfn.IFS(H47&gt;18, 1, H47&lt;13, 2, TRUE, 0)</f>
        <v>2</v>
      </c>
      <c r="J47" s="4">
        <v>34.9</v>
      </c>
      <c r="K47" s="4" cm="1">
        <f t="array" ref="K47">_xlfn.IFS(J47&gt;55, 1, J47&lt;34, 2, TRUE, 0)</f>
        <v>0</v>
      </c>
      <c r="L47" s="4">
        <v>91.4</v>
      </c>
      <c r="M47" s="4">
        <v>0</v>
      </c>
      <c r="N47" s="4">
        <v>30.9</v>
      </c>
      <c r="O47" s="4">
        <v>0</v>
      </c>
      <c r="P47" s="4">
        <v>33.799999999999997</v>
      </c>
      <c r="Q47" s="4">
        <v>0</v>
      </c>
      <c r="R47" s="4">
        <v>107</v>
      </c>
      <c r="S47" s="4">
        <v>2</v>
      </c>
      <c r="T47" s="4">
        <v>13.2</v>
      </c>
      <c r="U47" s="4">
        <v>0</v>
      </c>
      <c r="V47" s="4">
        <v>60.6</v>
      </c>
      <c r="W47" s="4">
        <v>0</v>
      </c>
      <c r="X47" s="4">
        <v>29.8</v>
      </c>
      <c r="Y47" s="4">
        <v>0</v>
      </c>
      <c r="Z47" s="4">
        <v>6.3</v>
      </c>
      <c r="AA47" s="4">
        <v>0</v>
      </c>
      <c r="AB47" s="4">
        <v>3</v>
      </c>
      <c r="AC47" s="4">
        <v>0</v>
      </c>
      <c r="AD47" s="4">
        <v>0.3</v>
      </c>
      <c r="AE47" s="4">
        <v>0</v>
      </c>
      <c r="AF47" s="4">
        <v>109</v>
      </c>
      <c r="AG47" s="4" cm="1">
        <f t="array" ref="AG47">_xlfn.IFS(AF47&gt;100, 1, AF47&lt;70, 2, TRUE, 0)</f>
        <v>1</v>
      </c>
      <c r="AH47" s="4">
        <v>107.9</v>
      </c>
      <c r="AI47" s="4" cm="1">
        <f t="array" ref="AI47">_xlfn.IFS(AH47&gt;20, 1, AH47&lt;8, 2, TRUE, 0)</f>
        <v>1</v>
      </c>
      <c r="AJ47" s="4">
        <v>13.5</v>
      </c>
      <c r="AK47" s="4" cm="1">
        <f t="array" ref="AK47">_xlfn.IFS(AJ47&gt;1.3, 1, AJ47&lt;0.7, 2, TRUE, 0)</f>
        <v>1</v>
      </c>
      <c r="AL47" s="4">
        <v>14</v>
      </c>
      <c r="AM47" s="4">
        <v>0</v>
      </c>
      <c r="AN47" s="4">
        <v>18</v>
      </c>
      <c r="AO47" s="4" cm="1">
        <f t="array" ref="AO47">_xlfn.IFS(AN47&gt;52, 1, AN47&lt;7, 2, TRUE, 0)</f>
        <v>0</v>
      </c>
      <c r="AP47" s="4">
        <v>6.9</v>
      </c>
      <c r="AQ47" s="4">
        <v>0</v>
      </c>
      <c r="AR47" s="4">
        <v>150</v>
      </c>
      <c r="AS47" s="4">
        <v>0</v>
      </c>
      <c r="AT47" s="4">
        <v>68</v>
      </c>
      <c r="AU47" s="4">
        <v>0</v>
      </c>
      <c r="AV47" s="4">
        <v>10.6</v>
      </c>
      <c r="AW47" s="4">
        <v>1</v>
      </c>
      <c r="AX47" s="4">
        <v>5.4</v>
      </c>
      <c r="AY47" s="4">
        <v>1</v>
      </c>
      <c r="AZ47" s="4">
        <v>139</v>
      </c>
      <c r="BA47" s="4" cm="1">
        <f t="array" ref="BA47">_xlfn.IFS(AZ47&gt;146, 1, AZ47&lt;136, 2, TRUE, 0)</f>
        <v>0</v>
      </c>
      <c r="BB47" s="4">
        <v>5.3</v>
      </c>
      <c r="BC47" s="4" cm="1">
        <f t="array" ref="BC47">_xlfn.IFS(BB47&gt;5.1, 1, BB47&lt;3.5, 2, TRUE, 0)</f>
        <v>1</v>
      </c>
      <c r="BD47" s="4">
        <v>6.6</v>
      </c>
      <c r="BE47" s="4">
        <v>0</v>
      </c>
      <c r="BF47" s="4">
        <v>4.5</v>
      </c>
      <c r="BG47" s="4">
        <v>0</v>
      </c>
      <c r="BH47" s="4">
        <v>2.1</v>
      </c>
      <c r="BI47" s="4">
        <v>0</v>
      </c>
      <c r="BJ47" s="4">
        <v>69</v>
      </c>
      <c r="BK47" s="4">
        <v>0</v>
      </c>
      <c r="BL47" s="4">
        <v>142</v>
      </c>
      <c r="BM47" s="4">
        <v>0</v>
      </c>
      <c r="BN47" s="4">
        <v>79</v>
      </c>
      <c r="BO47" s="4">
        <v>2</v>
      </c>
      <c r="BP47" s="4">
        <v>221</v>
      </c>
      <c r="BQ47" s="4">
        <v>2</v>
      </c>
      <c r="BR47" s="4">
        <v>899</v>
      </c>
      <c r="BS47" s="4">
        <v>1</v>
      </c>
      <c r="BV47" s="6" t="s">
        <v>149</v>
      </c>
      <c r="BW47" s="4">
        <f>COUNTIF(AO:AO,"0")</f>
        <v>100</v>
      </c>
    </row>
    <row r="48" spans="1:75" ht="15.75" customHeight="1">
      <c r="A48" s="4">
        <v>161436</v>
      </c>
      <c r="B48" s="10" t="s">
        <v>11</v>
      </c>
      <c r="C48" s="2">
        <v>63</v>
      </c>
      <c r="D48" s="4">
        <v>7.18</v>
      </c>
      <c r="E48" s="4" cm="1">
        <f t="array" ref="E48">_xlfn.IFS(D48&gt;10, 1, D48&lt;4, 2, TRUE, 0)</f>
        <v>0</v>
      </c>
      <c r="F48" s="4">
        <v>3.95</v>
      </c>
      <c r="G48" s="4" cm="1">
        <f t="array" ref="G48">_xlfn.IFS(F48&gt;6.2, 1, F48&lt;3.7, 2, TRUE, 0)</f>
        <v>0</v>
      </c>
      <c r="H48" s="4">
        <v>11.4</v>
      </c>
      <c r="I48" s="4" cm="1">
        <f t="array" ref="I48">_xlfn.IFS(H48&gt;18, 1, H48&lt;13, 2, TRUE, 0)</f>
        <v>2</v>
      </c>
      <c r="J48" s="4">
        <v>32.4</v>
      </c>
      <c r="K48" s="4" cm="1">
        <f t="array" ref="K48">_xlfn.IFS(J48&gt;55, 1, J48&lt;34, 2, TRUE, 0)</f>
        <v>2</v>
      </c>
      <c r="L48" s="4">
        <v>82</v>
      </c>
      <c r="M48" s="4">
        <v>0</v>
      </c>
      <c r="N48" s="4">
        <v>28.9</v>
      </c>
      <c r="O48" s="4">
        <v>0</v>
      </c>
      <c r="P48" s="4">
        <v>35.200000000000003</v>
      </c>
      <c r="Q48" s="4">
        <v>0</v>
      </c>
      <c r="R48" s="4">
        <v>146</v>
      </c>
      <c r="S48" s="4">
        <v>0</v>
      </c>
      <c r="T48" s="4">
        <v>14.9</v>
      </c>
      <c r="U48" s="4">
        <v>0</v>
      </c>
      <c r="V48" s="4">
        <v>63.9</v>
      </c>
      <c r="W48" s="4">
        <v>0</v>
      </c>
      <c r="X48" s="4">
        <v>21.3</v>
      </c>
      <c r="Y48" s="4">
        <v>2</v>
      </c>
      <c r="Z48" s="4">
        <v>8.8000000000000007</v>
      </c>
      <c r="AA48" s="4">
        <v>0</v>
      </c>
      <c r="AB48" s="4">
        <v>5.3</v>
      </c>
      <c r="AC48" s="4">
        <v>0</v>
      </c>
      <c r="AD48" s="4">
        <v>0.7</v>
      </c>
      <c r="AE48" s="4">
        <v>0</v>
      </c>
      <c r="AF48" s="4">
        <v>284</v>
      </c>
      <c r="AG48" s="4" cm="1">
        <f t="array" ref="AG48">_xlfn.IFS(AF48&gt;100, 1, AF48&lt;70, 2, TRUE, 0)</f>
        <v>1</v>
      </c>
      <c r="AH48" s="4">
        <v>91.9</v>
      </c>
      <c r="AI48" s="4" cm="1">
        <f t="array" ref="AI48">_xlfn.IFS(AH48&gt;20, 1, AH48&lt;8, 2, TRUE, 0)</f>
        <v>1</v>
      </c>
      <c r="AJ48" s="4">
        <v>10.6</v>
      </c>
      <c r="AK48" s="4" cm="1">
        <f t="array" ref="AK48">_xlfn.IFS(AJ48&gt;1.3, 1, AJ48&lt;0.7, 2, TRUE, 0)</f>
        <v>1</v>
      </c>
      <c r="AL48" s="4">
        <v>13</v>
      </c>
      <c r="AM48" s="4">
        <v>0</v>
      </c>
      <c r="AN48" s="4">
        <v>10</v>
      </c>
      <c r="AO48" s="4" cm="1">
        <f t="array" ref="AO48">_xlfn.IFS(AN48&gt;52, 1, AN48&lt;7, 2, TRUE, 0)</f>
        <v>0</v>
      </c>
      <c r="AP48" s="4">
        <v>8.4</v>
      </c>
      <c r="AQ48" s="4">
        <v>1</v>
      </c>
      <c r="AR48" s="4">
        <v>134</v>
      </c>
      <c r="AS48" s="4">
        <v>0</v>
      </c>
      <c r="AT48" s="4">
        <v>283</v>
      </c>
      <c r="AU48" s="4">
        <v>1</v>
      </c>
      <c r="AV48" s="4">
        <v>9.1999999999999993</v>
      </c>
      <c r="AW48" s="4">
        <v>0</v>
      </c>
      <c r="AX48" s="4">
        <v>7.1</v>
      </c>
      <c r="AY48" s="4">
        <v>1</v>
      </c>
      <c r="AZ48" s="4">
        <v>137</v>
      </c>
      <c r="BA48" s="4" cm="1">
        <f t="array" ref="BA48">_xlfn.IFS(AZ48&gt;146, 1, AZ48&lt;136, 2, TRUE, 0)</f>
        <v>0</v>
      </c>
      <c r="BB48" s="4">
        <v>4.5</v>
      </c>
      <c r="BC48" s="4" cm="1">
        <f t="array" ref="BC48">_xlfn.IFS(BB48&gt;5.1, 1, BB48&lt;3.5, 2, TRUE, 0)</f>
        <v>0</v>
      </c>
      <c r="BD48" s="4">
        <v>7</v>
      </c>
      <c r="BE48" s="4">
        <v>0</v>
      </c>
      <c r="BF48" s="4">
        <v>4.4000000000000004</v>
      </c>
      <c r="BG48" s="4">
        <v>0</v>
      </c>
      <c r="BH48" s="4">
        <v>2.6</v>
      </c>
      <c r="BI48" s="4">
        <v>0</v>
      </c>
      <c r="BJ48" s="4">
        <v>71</v>
      </c>
      <c r="BK48" s="4">
        <v>0</v>
      </c>
      <c r="BL48" s="4">
        <v>70</v>
      </c>
      <c r="BM48" s="4">
        <v>0</v>
      </c>
      <c r="BN48" s="4">
        <v>221</v>
      </c>
      <c r="BO48" s="4">
        <v>0</v>
      </c>
      <c r="BP48" s="4">
        <v>291</v>
      </c>
      <c r="BQ48" s="4">
        <v>0</v>
      </c>
      <c r="BR48" s="4">
        <v>367</v>
      </c>
      <c r="BS48" s="4">
        <v>0</v>
      </c>
      <c r="BV48" s="6" t="s">
        <v>150</v>
      </c>
      <c r="BW48" s="4">
        <f>COUNTIF(AO:AO,"2")</f>
        <v>7</v>
      </c>
    </row>
    <row r="49" spans="1:75" ht="15.75" customHeight="1">
      <c r="A49" s="4">
        <v>165551</v>
      </c>
      <c r="B49" s="10" t="s">
        <v>21</v>
      </c>
      <c r="C49" s="2">
        <v>72</v>
      </c>
      <c r="D49" s="4">
        <v>9.0500000000000007</v>
      </c>
      <c r="E49" s="4" cm="1">
        <f t="array" ref="E49">_xlfn.IFS(D49&gt;10, 1, D49&lt;4, 2, TRUE, 0)</f>
        <v>0</v>
      </c>
      <c r="F49" s="4">
        <v>3.9</v>
      </c>
      <c r="G49" s="4" cm="1">
        <f t="array" ref="G49">_xlfn.IFS(F49&gt;6.2, 1, F49&lt;3.7, 2, TRUE, 0)</f>
        <v>0</v>
      </c>
      <c r="H49" s="4">
        <v>12</v>
      </c>
      <c r="I49" s="4" cm="1">
        <f t="array" ref="I49">_xlfn.IFS(H49&gt;18, 1, H49&lt;13, 2, TRUE, 0)</f>
        <v>2</v>
      </c>
      <c r="J49" s="4">
        <v>35.4</v>
      </c>
      <c r="K49" s="4" cm="1">
        <f t="array" ref="K49">_xlfn.IFS(J49&gt;55, 1, J49&lt;34, 2, TRUE, 0)</f>
        <v>0</v>
      </c>
      <c r="L49" s="4">
        <v>90.8</v>
      </c>
      <c r="M49" s="4">
        <v>0</v>
      </c>
      <c r="N49" s="4">
        <v>30.8</v>
      </c>
      <c r="O49" s="4">
        <v>0</v>
      </c>
      <c r="P49" s="4">
        <v>33.9</v>
      </c>
      <c r="Q49" s="4">
        <v>0</v>
      </c>
      <c r="R49" s="4">
        <v>207</v>
      </c>
      <c r="S49" s="4">
        <v>0</v>
      </c>
      <c r="T49" s="4">
        <v>14.6</v>
      </c>
      <c r="U49" s="4">
        <v>0</v>
      </c>
      <c r="V49" s="4">
        <v>68.5</v>
      </c>
      <c r="W49" s="4">
        <v>0</v>
      </c>
      <c r="X49" s="4">
        <v>18.899999999999999</v>
      </c>
      <c r="Y49" s="4">
        <v>2</v>
      </c>
      <c r="Z49" s="4">
        <v>7</v>
      </c>
      <c r="AA49" s="4">
        <v>0</v>
      </c>
      <c r="AB49" s="4">
        <v>4.8</v>
      </c>
      <c r="AC49" s="4">
        <v>0</v>
      </c>
      <c r="AD49" s="4">
        <v>0.8</v>
      </c>
      <c r="AE49" s="4">
        <v>0</v>
      </c>
      <c r="AF49" s="4">
        <v>104</v>
      </c>
      <c r="AG49" s="4" cm="1">
        <f t="array" ref="AG49">_xlfn.IFS(AF49&gt;100, 1, AF49&lt;70, 2, TRUE, 0)</f>
        <v>1</v>
      </c>
      <c r="AH49" s="4">
        <v>76.900000000000006</v>
      </c>
      <c r="AI49" s="4" cm="1">
        <f t="array" ref="AI49">_xlfn.IFS(AH49&gt;20, 1, AH49&lt;8, 2, TRUE, 0)</f>
        <v>1</v>
      </c>
      <c r="AJ49" s="4">
        <v>9.8000000000000007</v>
      </c>
      <c r="AK49" s="4" cm="1">
        <f t="array" ref="AK49">_xlfn.IFS(AJ49&gt;1.3, 1, AJ49&lt;0.7, 2, TRUE, 0)</f>
        <v>1</v>
      </c>
      <c r="AL49" s="4">
        <v>16</v>
      </c>
      <c r="AM49" s="4">
        <v>0</v>
      </c>
      <c r="AN49" s="4">
        <v>17</v>
      </c>
      <c r="AO49" s="4" cm="1">
        <f t="array" ref="AO49">_xlfn.IFS(AN49&gt;52, 1, AN49&lt;7, 2, TRUE, 0)</f>
        <v>0</v>
      </c>
      <c r="AP49" s="4">
        <v>5.4</v>
      </c>
      <c r="AQ49" s="4">
        <v>0</v>
      </c>
      <c r="AR49" s="4">
        <v>149</v>
      </c>
      <c r="AS49" s="4">
        <v>0</v>
      </c>
      <c r="AT49" s="4">
        <v>123</v>
      </c>
      <c r="AU49" s="4">
        <v>0</v>
      </c>
      <c r="AV49" s="4">
        <v>9.8000000000000007</v>
      </c>
      <c r="AW49" s="4">
        <v>0</v>
      </c>
      <c r="AX49" s="4">
        <v>5.2</v>
      </c>
      <c r="AY49" s="4">
        <v>1</v>
      </c>
      <c r="AZ49" s="4">
        <v>137</v>
      </c>
      <c r="BA49" s="4" cm="1">
        <f t="array" ref="BA49">_xlfn.IFS(AZ49&gt;146, 1, AZ49&lt;136, 2, TRUE, 0)</f>
        <v>0</v>
      </c>
      <c r="BB49" s="4">
        <v>5</v>
      </c>
      <c r="BC49" s="4" cm="1">
        <f t="array" ref="BC49">_xlfn.IFS(BB49&gt;5.1, 1, BB49&lt;3.5, 2, TRUE, 0)</f>
        <v>0</v>
      </c>
      <c r="BD49" s="4">
        <v>6.6</v>
      </c>
      <c r="BE49" s="4">
        <v>0</v>
      </c>
      <c r="BF49" s="4">
        <v>4.3</v>
      </c>
      <c r="BG49" s="4">
        <v>0</v>
      </c>
      <c r="BH49" s="4">
        <v>2.2999999999999998</v>
      </c>
      <c r="BI49" s="4">
        <v>0</v>
      </c>
      <c r="BJ49" s="4">
        <v>70</v>
      </c>
      <c r="BK49" s="4">
        <v>0</v>
      </c>
      <c r="BL49" s="4">
        <v>61</v>
      </c>
      <c r="BM49" s="4">
        <v>0</v>
      </c>
      <c r="BN49" s="4">
        <v>159</v>
      </c>
      <c r="BO49" s="4">
        <v>0</v>
      </c>
      <c r="BP49" s="4">
        <v>220</v>
      </c>
      <c r="BQ49" s="4">
        <v>2</v>
      </c>
      <c r="BR49" s="4">
        <v>446</v>
      </c>
      <c r="BS49" s="4">
        <v>1</v>
      </c>
    </row>
    <row r="50" spans="1:75" ht="15.75" customHeight="1">
      <c r="A50" s="1">
        <v>223535</v>
      </c>
      <c r="B50" s="7" t="s">
        <v>11</v>
      </c>
      <c r="C50" s="2">
        <v>62</v>
      </c>
      <c r="D50" s="4">
        <v>5.09</v>
      </c>
      <c r="E50" s="4" cm="1">
        <f t="array" ref="E50">_xlfn.IFS(D50&gt;10, 1, D50&lt;4, 2, TRUE, 0)</f>
        <v>0</v>
      </c>
      <c r="F50" s="4">
        <v>3.18</v>
      </c>
      <c r="G50" s="4" cm="1">
        <f t="array" ref="G50">_xlfn.IFS(F50&gt;6.2, 1, F50&lt;3.7, 2, TRUE, 0)</f>
        <v>2</v>
      </c>
      <c r="H50" s="4">
        <v>10.4</v>
      </c>
      <c r="I50" s="4" cm="1">
        <f t="array" ref="I50">_xlfn.IFS(H50&gt;18, 1, H50&lt;13, 2, TRUE, 0)</f>
        <v>2</v>
      </c>
      <c r="J50" s="4">
        <v>28.9</v>
      </c>
      <c r="K50" s="4" cm="1">
        <f t="array" ref="K50">_xlfn.IFS(J50&gt;55, 1, J50&lt;34, 2, TRUE, 0)</f>
        <v>2</v>
      </c>
      <c r="L50" s="4">
        <v>90.9</v>
      </c>
      <c r="M50" s="4">
        <v>0</v>
      </c>
      <c r="N50" s="4">
        <v>32.700000000000003</v>
      </c>
      <c r="O50" s="4">
        <v>1</v>
      </c>
      <c r="P50" s="4">
        <v>36</v>
      </c>
      <c r="Q50" s="4">
        <v>0</v>
      </c>
      <c r="R50" s="4">
        <v>176</v>
      </c>
      <c r="S50" s="4">
        <v>0</v>
      </c>
      <c r="T50" s="4">
        <v>12.1</v>
      </c>
      <c r="U50" s="4">
        <v>0</v>
      </c>
      <c r="V50" s="4">
        <v>60.5</v>
      </c>
      <c r="W50" s="4">
        <v>0</v>
      </c>
      <c r="X50" s="4">
        <v>27.9</v>
      </c>
      <c r="Y50" s="4">
        <v>0</v>
      </c>
      <c r="Z50" s="4">
        <v>7.9</v>
      </c>
      <c r="AA50" s="4">
        <v>0</v>
      </c>
      <c r="AB50" s="4">
        <v>3.1</v>
      </c>
      <c r="AC50" s="4">
        <v>0</v>
      </c>
      <c r="AD50" s="4">
        <v>0.6</v>
      </c>
      <c r="AE50" s="4">
        <v>0</v>
      </c>
      <c r="AF50" s="4">
        <v>184</v>
      </c>
      <c r="AG50" s="4" cm="1">
        <f t="array" ref="AG50">_xlfn.IFS(AF50&gt;100, 1, AF50&lt;70, 2, TRUE, 0)</f>
        <v>1</v>
      </c>
      <c r="AH50" s="4">
        <v>91.7</v>
      </c>
      <c r="AI50" s="4" cm="1">
        <f t="array" ref="AI50">_xlfn.IFS(AH50&gt;20, 1, AH50&lt;8, 2, TRUE, 0)</f>
        <v>1</v>
      </c>
      <c r="AJ50" s="4">
        <v>10.4</v>
      </c>
      <c r="AK50" s="4" cm="1">
        <f t="array" ref="AK50">_xlfn.IFS(AJ50&gt;1.3, 1, AJ50&lt;0.7, 2, TRUE, 0)</f>
        <v>1</v>
      </c>
      <c r="AL50" s="4">
        <v>18</v>
      </c>
      <c r="AM50" s="4">
        <v>0</v>
      </c>
      <c r="AN50" s="4">
        <v>25</v>
      </c>
      <c r="AO50" s="4" cm="1">
        <f t="array" ref="AO50">_xlfn.IFS(AN50&gt;52, 1, AN50&lt;7, 2, TRUE, 0)</f>
        <v>0</v>
      </c>
      <c r="AP50" s="4">
        <v>5.3</v>
      </c>
      <c r="AQ50" s="4">
        <v>0</v>
      </c>
      <c r="AR50" s="4">
        <v>106</v>
      </c>
      <c r="AS50" s="4">
        <v>0</v>
      </c>
      <c r="AT50" s="4">
        <v>80</v>
      </c>
      <c r="AU50" s="4">
        <v>0</v>
      </c>
      <c r="AV50" s="4">
        <v>9.3000000000000007</v>
      </c>
      <c r="AW50" s="4">
        <v>0</v>
      </c>
      <c r="AX50" s="4">
        <v>3.2</v>
      </c>
      <c r="AY50" s="4">
        <v>0</v>
      </c>
      <c r="AZ50" s="4">
        <v>137</v>
      </c>
      <c r="BA50" s="4" cm="1">
        <f t="array" ref="BA50">_xlfn.IFS(AZ50&gt;146, 1, AZ50&lt;136, 2, TRUE, 0)</f>
        <v>0</v>
      </c>
      <c r="BB50" s="4">
        <v>4.4000000000000004</v>
      </c>
      <c r="BC50" s="4" cm="1">
        <f t="array" ref="BC50">_xlfn.IFS(BB50&gt;5.1, 1, BB50&lt;3.5, 2, TRUE, 0)</f>
        <v>0</v>
      </c>
      <c r="BD50" s="4">
        <v>6.4</v>
      </c>
      <c r="BE50" s="4">
        <v>2</v>
      </c>
      <c r="BF50" s="4">
        <v>4</v>
      </c>
      <c r="BG50" s="4">
        <v>0</v>
      </c>
      <c r="BH50" s="4">
        <v>2.4</v>
      </c>
      <c r="BI50" s="4">
        <v>0</v>
      </c>
      <c r="BJ50" s="4">
        <v>67</v>
      </c>
      <c r="BK50" s="4">
        <v>0</v>
      </c>
      <c r="BL50" s="4">
        <v>92</v>
      </c>
      <c r="BM50" s="4">
        <v>0</v>
      </c>
      <c r="BN50" s="4">
        <v>101</v>
      </c>
      <c r="BO50" s="4">
        <v>2</v>
      </c>
      <c r="BP50" s="4">
        <v>193</v>
      </c>
      <c r="BQ50" s="4">
        <v>2</v>
      </c>
      <c r="BR50" s="4">
        <v>164</v>
      </c>
      <c r="BS50" s="4">
        <v>0</v>
      </c>
      <c r="BV50" s="6" t="s">
        <v>151</v>
      </c>
      <c r="BW50" s="4">
        <f>COUNTIF(BA:BA,"1")</f>
        <v>2</v>
      </c>
    </row>
    <row r="51" spans="1:75" ht="15.75" customHeight="1">
      <c r="A51" s="4">
        <v>268733</v>
      </c>
      <c r="B51" s="10" t="s">
        <v>11</v>
      </c>
      <c r="C51" s="4">
        <v>56</v>
      </c>
      <c r="D51" s="4">
        <v>7.56</v>
      </c>
      <c r="E51" s="4" cm="1">
        <f t="array" ref="E51">_xlfn.IFS(D51&gt;10, 1, D51&lt;4, 2, TRUE, 0)</f>
        <v>0</v>
      </c>
      <c r="F51" s="4">
        <v>3.63</v>
      </c>
      <c r="G51" s="4" cm="1">
        <f t="array" ref="G51">_xlfn.IFS(F51&gt;6.2, 1, F51&lt;3.7, 2, TRUE, 0)</f>
        <v>2</v>
      </c>
      <c r="H51" s="4">
        <v>11.4</v>
      </c>
      <c r="I51" s="4" cm="1">
        <f t="array" ref="I51">_xlfn.IFS(H51&gt;18, 1, H51&lt;13, 2, TRUE, 0)</f>
        <v>2</v>
      </c>
      <c r="J51" s="4">
        <v>32.700000000000003</v>
      </c>
      <c r="K51" s="4" cm="1">
        <f t="array" ref="K51">_xlfn.IFS(J51&gt;55, 1, J51&lt;34, 2, TRUE, 0)</f>
        <v>2</v>
      </c>
      <c r="L51" s="4">
        <v>90.1</v>
      </c>
      <c r="M51" s="4">
        <v>0</v>
      </c>
      <c r="N51" s="4">
        <v>31.4</v>
      </c>
      <c r="O51" s="4">
        <v>0</v>
      </c>
      <c r="P51" s="4">
        <v>34.9</v>
      </c>
      <c r="Q51" s="4">
        <v>0</v>
      </c>
      <c r="R51" s="4">
        <v>255</v>
      </c>
      <c r="S51" s="4">
        <v>0</v>
      </c>
      <c r="T51" s="4">
        <v>14.7</v>
      </c>
      <c r="U51" s="4">
        <v>0</v>
      </c>
      <c r="V51" s="4">
        <v>72.900000000000006</v>
      </c>
      <c r="W51" s="4">
        <v>0</v>
      </c>
      <c r="X51" s="4">
        <v>10.199999999999999</v>
      </c>
      <c r="Y51" s="4">
        <v>2</v>
      </c>
      <c r="Z51" s="4">
        <v>10.1</v>
      </c>
      <c r="AA51" s="4">
        <v>1</v>
      </c>
      <c r="AB51" s="4">
        <v>5.7</v>
      </c>
      <c r="AC51" s="4">
        <v>0</v>
      </c>
      <c r="AD51" s="4">
        <v>1.1000000000000001</v>
      </c>
      <c r="AE51" s="4">
        <v>0</v>
      </c>
      <c r="AF51" s="4">
        <v>176</v>
      </c>
      <c r="AG51" s="4" cm="1">
        <f t="array" ref="AG51">_xlfn.IFS(AF51&gt;100, 1, AF51&lt;70, 2, TRUE, 0)</f>
        <v>1</v>
      </c>
      <c r="AH51" s="4">
        <v>96.8</v>
      </c>
      <c r="AI51" s="4" cm="1">
        <f t="array" ref="AI51">_xlfn.IFS(AH51&gt;20, 1, AH51&lt;8, 2, TRUE, 0)</f>
        <v>1</v>
      </c>
      <c r="AJ51" s="4">
        <v>14.2</v>
      </c>
      <c r="AK51" s="4" cm="1">
        <f t="array" ref="AK51">_xlfn.IFS(AJ51&gt;1.3, 1, AJ51&lt;0.7, 2, TRUE, 0)</f>
        <v>1</v>
      </c>
      <c r="AL51" s="4">
        <v>19</v>
      </c>
      <c r="AM51" s="4">
        <v>0</v>
      </c>
      <c r="AN51" s="4">
        <v>64</v>
      </c>
      <c r="AO51" s="4" cm="1">
        <f t="array" ref="AO51">_xlfn.IFS(AN51&gt;52, 1, AN51&lt;7, 2, TRUE, 0)</f>
        <v>1</v>
      </c>
      <c r="AP51" s="4">
        <v>8.4</v>
      </c>
      <c r="AQ51" s="4">
        <v>1</v>
      </c>
      <c r="AR51" s="4">
        <v>97</v>
      </c>
      <c r="AS51" s="4">
        <v>0</v>
      </c>
      <c r="AT51" s="4">
        <v>97</v>
      </c>
      <c r="AU51" s="4">
        <v>0</v>
      </c>
      <c r="AV51" s="4">
        <v>8.8000000000000007</v>
      </c>
      <c r="AW51" s="4">
        <v>0</v>
      </c>
      <c r="AX51" s="4">
        <v>6.7</v>
      </c>
      <c r="AY51" s="4">
        <v>1</v>
      </c>
      <c r="AZ51" s="4">
        <v>142</v>
      </c>
      <c r="BA51" s="4" cm="1">
        <f t="array" ref="BA51">_xlfn.IFS(AZ51&gt;146, 1, AZ51&lt;136, 2, TRUE, 0)</f>
        <v>0</v>
      </c>
      <c r="BB51" s="4">
        <v>4.3</v>
      </c>
      <c r="BC51" s="4" cm="1">
        <f t="array" ref="BC51">_xlfn.IFS(BB51&gt;5.1, 1, BB51&lt;3.5, 2, TRUE, 0)</f>
        <v>0</v>
      </c>
      <c r="BD51" s="4">
        <v>5.7</v>
      </c>
      <c r="BE51" s="4">
        <v>2</v>
      </c>
      <c r="BF51" s="4">
        <v>3.9</v>
      </c>
      <c r="BG51" s="4">
        <v>0</v>
      </c>
      <c r="BH51" s="4">
        <v>1.8</v>
      </c>
      <c r="BI51" s="4">
        <v>0</v>
      </c>
      <c r="BJ51" s="4">
        <v>49</v>
      </c>
      <c r="BK51" s="4">
        <v>0</v>
      </c>
      <c r="BL51" s="4">
        <v>137</v>
      </c>
      <c r="BM51" s="4">
        <v>0</v>
      </c>
      <c r="BN51" s="4">
        <v>130</v>
      </c>
      <c r="BO51" s="4">
        <v>2</v>
      </c>
      <c r="BP51" s="4">
        <v>267</v>
      </c>
      <c r="BQ51" s="4">
        <v>0</v>
      </c>
      <c r="BR51" s="4">
        <v>169</v>
      </c>
      <c r="BS51" s="4">
        <v>0</v>
      </c>
      <c r="BV51" s="6" t="s">
        <v>152</v>
      </c>
      <c r="BW51" s="4">
        <f>COUNTIF(BA:BA,"0")</f>
        <v>82</v>
      </c>
    </row>
    <row r="52" spans="1:75" ht="15.75" customHeight="1">
      <c r="A52" s="4">
        <v>278250</v>
      </c>
      <c r="B52" s="10" t="s">
        <v>11</v>
      </c>
      <c r="C52" s="1">
        <v>55</v>
      </c>
      <c r="D52" s="4">
        <v>8.9499999999999993</v>
      </c>
      <c r="E52" s="4" cm="1">
        <f t="array" ref="E52">_xlfn.IFS(D52&gt;10, 1, D52&lt;4, 2, TRUE, 0)</f>
        <v>0</v>
      </c>
      <c r="F52" s="4">
        <v>3.92</v>
      </c>
      <c r="G52" s="4" cm="1">
        <f t="array" ref="G52">_xlfn.IFS(F52&gt;6.2, 1, F52&lt;3.7, 2, TRUE, 0)</f>
        <v>0</v>
      </c>
      <c r="H52" s="4">
        <v>11.6</v>
      </c>
      <c r="I52" s="4" cm="1">
        <f t="array" ref="I52">_xlfn.IFS(H52&gt;18, 1, H52&lt;13, 2, TRUE, 0)</f>
        <v>2</v>
      </c>
      <c r="J52" s="4">
        <v>34.200000000000003</v>
      </c>
      <c r="K52" s="4" cm="1">
        <f t="array" ref="K52">_xlfn.IFS(J52&gt;55, 1, J52&lt;34, 2, TRUE, 0)</f>
        <v>0</v>
      </c>
      <c r="L52" s="4">
        <v>87.2</v>
      </c>
      <c r="M52" s="4">
        <v>0</v>
      </c>
      <c r="N52" s="4">
        <v>29.6</v>
      </c>
      <c r="O52" s="4">
        <v>0</v>
      </c>
      <c r="P52" s="4">
        <v>33.9</v>
      </c>
      <c r="Q52" s="4">
        <v>0</v>
      </c>
      <c r="R52" s="4">
        <v>209</v>
      </c>
      <c r="S52" s="4">
        <v>0</v>
      </c>
      <c r="T52" s="4">
        <v>12.7</v>
      </c>
      <c r="U52" s="4">
        <v>0</v>
      </c>
      <c r="V52" s="4">
        <v>77.099999999999994</v>
      </c>
      <c r="W52" s="4">
        <v>0</v>
      </c>
      <c r="X52" s="4">
        <v>10.7</v>
      </c>
      <c r="Y52" s="4">
        <v>2</v>
      </c>
      <c r="Z52" s="4">
        <v>8.5</v>
      </c>
      <c r="AA52" s="4">
        <v>0</v>
      </c>
      <c r="AB52" s="4">
        <v>3.4</v>
      </c>
      <c r="AC52" s="4">
        <v>0</v>
      </c>
      <c r="AD52" s="4">
        <v>0.3</v>
      </c>
      <c r="AE52" s="4">
        <v>0</v>
      </c>
      <c r="AF52" s="4">
        <v>110</v>
      </c>
      <c r="AG52" s="4" cm="1">
        <f t="array" ref="AG52">_xlfn.IFS(AF52&gt;100, 1, AF52&lt;70, 2, TRUE, 0)</f>
        <v>1</v>
      </c>
      <c r="AH52" s="4">
        <v>68.5</v>
      </c>
      <c r="AI52" s="4" cm="1">
        <f t="array" ref="AI52">_xlfn.IFS(AH52&gt;20, 1, AH52&lt;8, 2, TRUE, 0)</f>
        <v>1</v>
      </c>
      <c r="AJ52" s="4">
        <v>11.8</v>
      </c>
      <c r="AK52" s="4" cm="1">
        <f t="array" ref="AK52">_xlfn.IFS(AJ52&gt;1.3, 1, AJ52&lt;0.7, 2, TRUE, 0)</f>
        <v>1</v>
      </c>
      <c r="AL52" s="4">
        <v>13</v>
      </c>
      <c r="AM52" s="4">
        <v>0</v>
      </c>
      <c r="AN52" s="4">
        <v>9</v>
      </c>
      <c r="AO52" s="4" cm="1">
        <f t="array" ref="AO52">_xlfn.IFS(AN52&gt;52, 1, AN52&lt;7, 2, TRUE, 0)</f>
        <v>0</v>
      </c>
      <c r="AP52" s="4">
        <v>5.8</v>
      </c>
      <c r="AQ52" s="4">
        <v>0</v>
      </c>
      <c r="AR52" s="4">
        <v>127</v>
      </c>
      <c r="AS52" s="4">
        <v>0</v>
      </c>
      <c r="AT52" s="4">
        <v>82</v>
      </c>
      <c r="AU52" s="4">
        <v>0</v>
      </c>
      <c r="AV52" s="4">
        <v>9.6999999999999993</v>
      </c>
      <c r="AW52" s="4">
        <v>0</v>
      </c>
      <c r="AX52" s="4">
        <v>4.8</v>
      </c>
      <c r="AY52" s="4">
        <v>0</v>
      </c>
      <c r="AZ52" s="4">
        <v>135</v>
      </c>
      <c r="BA52" s="4" cm="1">
        <f t="array" ref="BA52">_xlfn.IFS(AZ52&gt;146, 1, AZ52&lt;136, 2, TRUE, 0)</f>
        <v>2</v>
      </c>
      <c r="BB52" s="4">
        <v>4.2</v>
      </c>
      <c r="BC52" s="4" cm="1">
        <f t="array" ref="BC52">_xlfn.IFS(BB52&gt;5.1, 1, BB52&lt;3.5, 2, TRUE, 0)</f>
        <v>0</v>
      </c>
      <c r="BD52" s="4">
        <v>6.7</v>
      </c>
      <c r="BE52" s="4">
        <v>0</v>
      </c>
      <c r="BF52" s="4">
        <v>4</v>
      </c>
      <c r="BG52" s="4">
        <v>0</v>
      </c>
      <c r="BH52" s="4">
        <v>2.7</v>
      </c>
      <c r="BI52" s="4">
        <v>0</v>
      </c>
      <c r="BJ52" s="4">
        <v>133</v>
      </c>
      <c r="BK52" s="4">
        <v>1</v>
      </c>
      <c r="BL52" s="4">
        <v>41</v>
      </c>
      <c r="BM52" s="4">
        <v>0</v>
      </c>
      <c r="BN52" s="4">
        <v>191</v>
      </c>
      <c r="BO52" s="4">
        <v>0</v>
      </c>
      <c r="BP52" s="4">
        <v>232</v>
      </c>
      <c r="BQ52" s="4">
        <v>2</v>
      </c>
      <c r="BR52" s="4">
        <v>181</v>
      </c>
      <c r="BS52" s="4">
        <v>0</v>
      </c>
      <c r="BV52" s="6" t="s">
        <v>153</v>
      </c>
      <c r="BW52" s="4">
        <f>COUNTIF(BA:BA,"2")</f>
        <v>28</v>
      </c>
    </row>
    <row r="53" spans="1:75" ht="15.75" customHeight="1">
      <c r="A53" s="4">
        <v>282862</v>
      </c>
      <c r="B53" s="10" t="s">
        <v>11</v>
      </c>
      <c r="C53" s="2">
        <v>70</v>
      </c>
      <c r="D53" s="4">
        <v>4.62</v>
      </c>
      <c r="E53" s="4" cm="1">
        <f t="array" ref="E53">_xlfn.IFS(D53&gt;10, 1, D53&lt;4, 2, TRUE, 0)</f>
        <v>0</v>
      </c>
      <c r="F53" s="4">
        <v>3.29</v>
      </c>
      <c r="G53" s="4" cm="1">
        <f t="array" ref="G53">_xlfn.IFS(F53&gt;6.2, 1, F53&lt;3.7, 2, TRUE, 0)</f>
        <v>2</v>
      </c>
      <c r="H53" s="4">
        <v>10.4</v>
      </c>
      <c r="I53" s="4" cm="1">
        <f t="array" ref="I53">_xlfn.IFS(H53&gt;18, 1, H53&lt;13, 2, TRUE, 0)</f>
        <v>2</v>
      </c>
      <c r="J53" s="4">
        <v>29.2</v>
      </c>
      <c r="K53" s="4" cm="1">
        <f t="array" ref="K53">_xlfn.IFS(J53&gt;55, 1, J53&lt;34, 2, TRUE, 0)</f>
        <v>2</v>
      </c>
      <c r="L53" s="4">
        <v>88.8</v>
      </c>
      <c r="M53" s="4">
        <v>0</v>
      </c>
      <c r="N53" s="4">
        <v>31.6</v>
      </c>
      <c r="O53" s="4">
        <v>0</v>
      </c>
      <c r="P53" s="4">
        <v>35.6</v>
      </c>
      <c r="Q53" s="4">
        <v>0</v>
      </c>
      <c r="R53" s="4">
        <v>165</v>
      </c>
      <c r="S53" s="4">
        <v>0</v>
      </c>
      <c r="T53" s="4">
        <v>13</v>
      </c>
      <c r="U53" s="4">
        <v>0</v>
      </c>
      <c r="V53" s="4">
        <v>66.7</v>
      </c>
      <c r="W53" s="4">
        <v>0</v>
      </c>
      <c r="X53" s="4">
        <v>21.4</v>
      </c>
      <c r="Y53" s="4">
        <v>2</v>
      </c>
      <c r="Z53" s="4">
        <v>7.8</v>
      </c>
      <c r="AA53" s="4">
        <v>0</v>
      </c>
      <c r="AB53" s="4">
        <v>3.5</v>
      </c>
      <c r="AC53" s="4">
        <v>0</v>
      </c>
      <c r="AD53" s="4">
        <v>0.6</v>
      </c>
      <c r="AE53" s="4">
        <v>0</v>
      </c>
      <c r="AF53" s="4">
        <v>75</v>
      </c>
      <c r="AG53" s="4" cm="1">
        <f t="array" ref="AG53">_xlfn.IFS(AF53&gt;100, 1, AF53&lt;70, 2, TRUE, 0)</f>
        <v>0</v>
      </c>
      <c r="AH53" s="4">
        <v>43.3</v>
      </c>
      <c r="AI53" s="4" cm="1">
        <f t="array" ref="AI53">_xlfn.IFS(AH53&gt;20, 1, AH53&lt;8, 2, TRUE, 0)</f>
        <v>1</v>
      </c>
      <c r="AJ53" s="4">
        <v>11.7</v>
      </c>
      <c r="AK53" s="4" cm="1">
        <f t="array" ref="AK53">_xlfn.IFS(AJ53&gt;1.3, 1, AJ53&lt;0.7, 2, TRUE, 0)</f>
        <v>1</v>
      </c>
      <c r="AL53" s="4">
        <v>12</v>
      </c>
      <c r="AM53" s="4">
        <v>2</v>
      </c>
      <c r="AN53" s="4">
        <v>6</v>
      </c>
      <c r="AO53" s="4" cm="1">
        <f t="array" ref="AO53">_xlfn.IFS(AN53&gt;52, 1, AN53&lt;7, 2, TRUE, 0)</f>
        <v>2</v>
      </c>
      <c r="AP53" s="4">
        <v>5.6</v>
      </c>
      <c r="AQ53" s="4">
        <v>0</v>
      </c>
      <c r="AR53" s="4">
        <v>124</v>
      </c>
      <c r="AS53" s="4">
        <v>0</v>
      </c>
      <c r="AT53" s="4">
        <v>67</v>
      </c>
      <c r="AU53" s="4">
        <v>0</v>
      </c>
      <c r="AV53" s="4">
        <v>8.5</v>
      </c>
      <c r="AW53" s="4">
        <v>2</v>
      </c>
      <c r="AX53" s="4">
        <v>3</v>
      </c>
      <c r="AY53" s="4">
        <v>0</v>
      </c>
      <c r="AZ53" s="4">
        <v>129</v>
      </c>
      <c r="BA53" s="4" cm="1">
        <f t="array" ref="BA53">_xlfn.IFS(AZ53&gt;146, 1, AZ53&lt;136, 2, TRUE, 0)</f>
        <v>2</v>
      </c>
      <c r="BB53" s="4">
        <v>4</v>
      </c>
      <c r="BC53" s="4" cm="1">
        <f t="array" ref="BC53">_xlfn.IFS(BB53&gt;5.1, 1, BB53&lt;3.5, 2, TRUE, 0)</f>
        <v>0</v>
      </c>
      <c r="BD53" s="4">
        <v>5.5</v>
      </c>
      <c r="BE53" s="4">
        <v>2</v>
      </c>
      <c r="BF53" s="4">
        <v>3.7</v>
      </c>
      <c r="BG53" s="4">
        <v>0</v>
      </c>
      <c r="BH53" s="4">
        <v>1.8</v>
      </c>
      <c r="BI53" s="4">
        <v>0</v>
      </c>
      <c r="BJ53" s="4">
        <v>64</v>
      </c>
      <c r="BK53" s="4">
        <v>0</v>
      </c>
      <c r="BL53" s="4">
        <v>71</v>
      </c>
      <c r="BM53" s="4">
        <v>0</v>
      </c>
      <c r="BN53" s="4">
        <v>128</v>
      </c>
      <c r="BO53" s="4">
        <v>2</v>
      </c>
      <c r="BP53" s="4">
        <v>199</v>
      </c>
      <c r="BQ53" s="4">
        <v>2</v>
      </c>
      <c r="BR53" s="4">
        <v>386</v>
      </c>
      <c r="BS53" s="4">
        <v>0</v>
      </c>
    </row>
    <row r="54" spans="1:75" ht="15.75" customHeight="1">
      <c r="A54" s="4">
        <v>314908</v>
      </c>
      <c r="B54" s="10" t="s">
        <v>11</v>
      </c>
      <c r="C54" s="2">
        <v>81</v>
      </c>
      <c r="D54" s="4">
        <v>4.57</v>
      </c>
      <c r="E54" s="4" cm="1">
        <f t="array" ref="E54">_xlfn.IFS(D54&gt;10, 1, D54&lt;4, 2, TRUE, 0)</f>
        <v>0</v>
      </c>
      <c r="F54" s="4">
        <v>3.51</v>
      </c>
      <c r="G54" s="4" cm="1">
        <f t="array" ref="G54">_xlfn.IFS(F54&gt;6.2, 1, F54&lt;3.7, 2, TRUE, 0)</f>
        <v>2</v>
      </c>
      <c r="H54" s="4">
        <v>11.5</v>
      </c>
      <c r="I54" s="4" cm="1">
        <f t="array" ref="I54">_xlfn.IFS(H54&gt;18, 1, H54&lt;13, 2, TRUE, 0)</f>
        <v>2</v>
      </c>
      <c r="J54" s="4">
        <v>33.5</v>
      </c>
      <c r="K54" s="4" cm="1">
        <f t="array" ref="K54">_xlfn.IFS(J54&gt;55, 1, J54&lt;34, 2, TRUE, 0)</f>
        <v>2</v>
      </c>
      <c r="L54" s="4">
        <v>95.4</v>
      </c>
      <c r="M54" s="4">
        <v>0</v>
      </c>
      <c r="N54" s="4">
        <v>32.799999999999997</v>
      </c>
      <c r="O54" s="4">
        <v>1</v>
      </c>
      <c r="P54" s="4">
        <v>34.299999999999997</v>
      </c>
      <c r="Q54" s="4">
        <v>0</v>
      </c>
      <c r="R54" s="4">
        <v>79</v>
      </c>
      <c r="S54" s="4">
        <v>2</v>
      </c>
      <c r="T54" s="4">
        <v>14</v>
      </c>
      <c r="U54" s="4">
        <v>0</v>
      </c>
      <c r="V54" s="4">
        <v>60.5</v>
      </c>
      <c r="W54" s="4">
        <v>0</v>
      </c>
      <c r="X54" s="4">
        <v>18.2</v>
      </c>
      <c r="Y54" s="4">
        <v>2</v>
      </c>
      <c r="Z54" s="4">
        <v>12.5</v>
      </c>
      <c r="AA54" s="4">
        <v>1</v>
      </c>
      <c r="AB54" s="4">
        <v>7.9</v>
      </c>
      <c r="AC54" s="4">
        <v>1</v>
      </c>
      <c r="AD54" s="4">
        <v>0.9</v>
      </c>
      <c r="AE54" s="4">
        <v>0</v>
      </c>
      <c r="AF54" s="4">
        <v>85</v>
      </c>
      <c r="AG54" s="4" cm="1">
        <f t="array" ref="AG54">_xlfn.IFS(AF54&gt;100, 1, AF54&lt;70, 2, TRUE, 0)</f>
        <v>0</v>
      </c>
      <c r="AH54" s="4">
        <v>68.5</v>
      </c>
      <c r="AI54" s="4" cm="1">
        <f t="array" ref="AI54">_xlfn.IFS(AH54&gt;20, 1, AH54&lt;8, 2, TRUE, 0)</f>
        <v>1</v>
      </c>
      <c r="AJ54" s="4">
        <v>7</v>
      </c>
      <c r="AK54" s="4" cm="1">
        <f t="array" ref="AK54">_xlfn.IFS(AJ54&gt;1.3, 1, AJ54&lt;0.7, 2, TRUE, 0)</f>
        <v>1</v>
      </c>
      <c r="AL54" s="4">
        <v>29</v>
      </c>
      <c r="AM54" s="4">
        <v>0</v>
      </c>
      <c r="AN54" s="4">
        <v>21</v>
      </c>
      <c r="AO54" s="4" cm="1">
        <f t="array" ref="AO54">_xlfn.IFS(AN54&gt;52, 1, AN54&lt;7, 2, TRUE, 0)</f>
        <v>0</v>
      </c>
      <c r="AP54" s="4">
        <v>1.5</v>
      </c>
      <c r="AQ54" s="4">
        <v>2</v>
      </c>
      <c r="AR54" s="4">
        <v>117</v>
      </c>
      <c r="AS54" s="4">
        <v>0</v>
      </c>
      <c r="AT54" s="4">
        <v>68</v>
      </c>
      <c r="AU54" s="4">
        <v>0</v>
      </c>
      <c r="AV54" s="4">
        <v>9.9</v>
      </c>
      <c r="AW54" s="4">
        <v>0</v>
      </c>
      <c r="AX54" s="4">
        <v>5.3</v>
      </c>
      <c r="AY54" s="4">
        <v>1</v>
      </c>
      <c r="AZ54" s="4">
        <v>136</v>
      </c>
      <c r="BA54" s="4" cm="1">
        <f t="array" ref="BA54">_xlfn.IFS(AZ54&gt;146, 1, AZ54&lt;136, 2, TRUE, 0)</f>
        <v>0</v>
      </c>
      <c r="BB54" s="4">
        <v>5.3</v>
      </c>
      <c r="BC54" s="4" cm="1">
        <f t="array" ref="BC54">_xlfn.IFS(BB54&gt;5.1, 1, BB54&lt;3.5, 2, TRUE, 0)</f>
        <v>1</v>
      </c>
      <c r="BD54" s="4">
        <v>7</v>
      </c>
      <c r="BE54" s="4">
        <v>0</v>
      </c>
      <c r="BF54" s="4">
        <v>3.5</v>
      </c>
      <c r="BG54" s="4">
        <v>0</v>
      </c>
      <c r="BH54" s="4">
        <v>3.5</v>
      </c>
      <c r="BI54" s="4">
        <v>0</v>
      </c>
      <c r="BJ54" s="4">
        <v>132</v>
      </c>
      <c r="BK54" s="4">
        <v>1</v>
      </c>
      <c r="BL54" s="4">
        <v>63</v>
      </c>
      <c r="BM54" s="4">
        <v>0</v>
      </c>
      <c r="BN54" s="4">
        <v>139</v>
      </c>
      <c r="BO54" s="4">
        <v>0</v>
      </c>
      <c r="BP54" s="4">
        <v>202</v>
      </c>
      <c r="BQ54" s="4">
        <v>2</v>
      </c>
      <c r="BR54" s="4">
        <v>532</v>
      </c>
      <c r="BS54" s="4">
        <v>1</v>
      </c>
      <c r="BV54" s="1" t="s">
        <v>154</v>
      </c>
      <c r="BW54" s="4">
        <f>COUNTIF(BC:BC,"1")</f>
        <v>13</v>
      </c>
    </row>
    <row r="55" spans="1:75" ht="15.75" customHeight="1">
      <c r="A55" s="4">
        <v>315172</v>
      </c>
      <c r="B55" s="10" t="s">
        <v>21</v>
      </c>
      <c r="C55" s="4">
        <v>53</v>
      </c>
      <c r="D55" s="4">
        <v>11.47</v>
      </c>
      <c r="E55" s="4" cm="1">
        <f t="array" ref="E55">_xlfn.IFS(D55&gt;10, 1, D55&lt;4, 2, TRUE, 0)</f>
        <v>1</v>
      </c>
      <c r="F55" s="4">
        <v>3.17</v>
      </c>
      <c r="G55" s="4" cm="1">
        <f t="array" ref="G55">_xlfn.IFS(F55&gt;6.2, 1, F55&lt;3.7, 2, TRUE, 0)</f>
        <v>2</v>
      </c>
      <c r="H55" s="4">
        <v>8.6999999999999993</v>
      </c>
      <c r="I55" s="4" cm="1">
        <f t="array" ref="I55">_xlfn.IFS(H55&gt;18, 1, H55&lt;13, 2, TRUE, 0)</f>
        <v>2</v>
      </c>
      <c r="J55" s="4">
        <v>27.4</v>
      </c>
      <c r="K55" s="4" cm="1">
        <f t="array" ref="K55">_xlfn.IFS(J55&gt;55, 1, J55&lt;34, 2, TRUE, 0)</f>
        <v>2</v>
      </c>
      <c r="L55" s="4">
        <v>86.4</v>
      </c>
      <c r="M55" s="4">
        <v>0</v>
      </c>
      <c r="N55" s="4">
        <v>27.4</v>
      </c>
      <c r="O55" s="4">
        <v>0</v>
      </c>
      <c r="P55" s="4">
        <v>31.8</v>
      </c>
      <c r="Q55" s="4">
        <v>0</v>
      </c>
      <c r="R55" s="4">
        <v>289</v>
      </c>
      <c r="S55" s="4">
        <v>0</v>
      </c>
      <c r="T55" s="4">
        <v>14.8</v>
      </c>
      <c r="U55" s="4">
        <v>0</v>
      </c>
      <c r="V55" s="4">
        <v>77.599999999999994</v>
      </c>
      <c r="W55" s="4">
        <v>0</v>
      </c>
      <c r="X55" s="4">
        <v>16.399999999999999</v>
      </c>
      <c r="Y55" s="4">
        <v>2</v>
      </c>
      <c r="Z55" s="4">
        <v>4.5</v>
      </c>
      <c r="AA55" s="4">
        <v>0</v>
      </c>
      <c r="AB55" s="4">
        <v>1.2</v>
      </c>
      <c r="AC55" s="4">
        <v>0</v>
      </c>
      <c r="AD55" s="4">
        <v>0.3</v>
      </c>
      <c r="AE55" s="4">
        <v>0</v>
      </c>
      <c r="AF55" s="4">
        <v>300</v>
      </c>
      <c r="AG55" s="4" cm="1">
        <f t="array" ref="AG55">_xlfn.IFS(AF55&gt;100, 1, AF55&lt;70, 2, TRUE, 0)</f>
        <v>1</v>
      </c>
      <c r="AH55" s="4">
        <v>52.9</v>
      </c>
      <c r="AI55" s="4" cm="1">
        <f t="array" ref="AI55">_xlfn.IFS(AH55&gt;20, 1, AH55&lt;8, 2, TRUE, 0)</f>
        <v>1</v>
      </c>
      <c r="AJ55" s="4">
        <v>6.7</v>
      </c>
      <c r="AK55" s="4" cm="1">
        <f t="array" ref="AK55">_xlfn.IFS(AJ55&gt;1.3, 1, AJ55&lt;0.7, 2, TRUE, 0)</f>
        <v>1</v>
      </c>
      <c r="AL55" s="4">
        <v>7</v>
      </c>
      <c r="AM55" s="4">
        <v>2</v>
      </c>
      <c r="AN55" s="4">
        <v>4</v>
      </c>
      <c r="AO55" s="4" cm="1">
        <f t="array" ref="AO55">_xlfn.IFS(AN55&gt;52, 1, AN55&lt;7, 2, TRUE, 0)</f>
        <v>2</v>
      </c>
      <c r="AP55" s="4">
        <v>6.3</v>
      </c>
      <c r="AQ55" s="4">
        <v>0</v>
      </c>
      <c r="AR55" s="4">
        <v>122</v>
      </c>
      <c r="AS55" s="4">
        <v>0</v>
      </c>
      <c r="AT55" s="4">
        <v>154</v>
      </c>
      <c r="AU55" s="4">
        <v>1</v>
      </c>
      <c r="AV55" s="4">
        <v>9.1999999999999993</v>
      </c>
      <c r="AW55" s="4">
        <v>0</v>
      </c>
      <c r="AX55" s="4">
        <v>4.2</v>
      </c>
      <c r="AY55" s="4">
        <v>0</v>
      </c>
      <c r="AZ55" s="4">
        <v>135</v>
      </c>
      <c r="BA55" s="4" cm="1">
        <f t="array" ref="BA55">_xlfn.IFS(AZ55&gt;146, 1, AZ55&lt;136, 2, TRUE, 0)</f>
        <v>2</v>
      </c>
      <c r="BB55" s="4">
        <v>3.9</v>
      </c>
      <c r="BC55" s="4" cm="1">
        <f t="array" ref="BC55">_xlfn.IFS(BB55&gt;5.1, 1, BB55&lt;3.5, 2, TRUE, 0)</f>
        <v>0</v>
      </c>
      <c r="BD55" s="4">
        <v>7.8</v>
      </c>
      <c r="BE55" s="4">
        <v>0</v>
      </c>
      <c r="BF55" s="4">
        <v>3.2</v>
      </c>
      <c r="BG55" s="4">
        <v>2</v>
      </c>
      <c r="BH55" s="4">
        <v>4.5999999999999996</v>
      </c>
      <c r="BI55" s="4">
        <v>1</v>
      </c>
      <c r="BJ55" s="4">
        <v>164</v>
      </c>
      <c r="BK55" s="4">
        <v>1</v>
      </c>
      <c r="BL55" s="4">
        <v>27</v>
      </c>
      <c r="BM55" s="4">
        <v>2</v>
      </c>
      <c r="BN55" s="4">
        <v>133</v>
      </c>
      <c r="BO55" s="4">
        <v>2</v>
      </c>
      <c r="BP55" s="4">
        <v>160</v>
      </c>
      <c r="BQ55" s="4">
        <v>2</v>
      </c>
      <c r="BR55" s="4">
        <v>859</v>
      </c>
      <c r="BS55" s="4">
        <v>1</v>
      </c>
      <c r="BV55" s="6" t="s">
        <v>155</v>
      </c>
      <c r="BW55" s="4">
        <f>COUNTIF(BC:BC,"0")</f>
        <v>97</v>
      </c>
    </row>
    <row r="56" spans="1:75" ht="15.75" customHeight="1">
      <c r="A56" s="4">
        <v>320078</v>
      </c>
      <c r="B56" s="10" t="s">
        <v>11</v>
      </c>
      <c r="C56" s="2">
        <v>68</v>
      </c>
      <c r="D56" s="4">
        <v>3.31</v>
      </c>
      <c r="E56" s="4" cm="1">
        <f t="array" ref="E56">_xlfn.IFS(D56&gt;10, 1, D56&lt;4, 2, TRUE, 0)</f>
        <v>2</v>
      </c>
      <c r="F56" s="4">
        <v>3.73</v>
      </c>
      <c r="G56" s="4" cm="1">
        <f t="array" ref="G56">_xlfn.IFS(F56&gt;6.2, 1, F56&lt;3.7, 2, TRUE, 0)</f>
        <v>0</v>
      </c>
      <c r="H56" s="4">
        <v>11</v>
      </c>
      <c r="I56" s="4" cm="1">
        <f t="array" ref="I56">_xlfn.IFS(H56&gt;18, 1, H56&lt;13, 2, TRUE, 0)</f>
        <v>2</v>
      </c>
      <c r="J56" s="4">
        <v>31.7</v>
      </c>
      <c r="K56" s="4" cm="1">
        <f t="array" ref="K56">_xlfn.IFS(J56&gt;55, 1, J56&lt;34, 2, TRUE, 0)</f>
        <v>2</v>
      </c>
      <c r="L56" s="4">
        <v>85</v>
      </c>
      <c r="M56" s="4">
        <v>0</v>
      </c>
      <c r="N56" s="4">
        <v>29.5</v>
      </c>
      <c r="O56" s="4">
        <v>0</v>
      </c>
      <c r="P56" s="4">
        <v>34.700000000000003</v>
      </c>
      <c r="Q56" s="4">
        <v>0</v>
      </c>
      <c r="R56" s="4">
        <v>121</v>
      </c>
      <c r="S56" s="4">
        <v>2</v>
      </c>
      <c r="T56" s="4">
        <v>12.8</v>
      </c>
      <c r="U56" s="4">
        <v>0</v>
      </c>
      <c r="V56" s="4">
        <v>33.799999999999997</v>
      </c>
      <c r="W56" s="4">
        <v>2</v>
      </c>
      <c r="X56" s="4">
        <v>45.6</v>
      </c>
      <c r="Y56" s="4">
        <v>1</v>
      </c>
      <c r="Z56" s="4">
        <v>11.2</v>
      </c>
      <c r="AA56" s="4">
        <v>1</v>
      </c>
      <c r="AB56" s="4">
        <v>9.1</v>
      </c>
      <c r="AC56" s="4">
        <v>1</v>
      </c>
      <c r="AD56" s="4">
        <v>0.3</v>
      </c>
      <c r="AE56" s="4">
        <v>0</v>
      </c>
      <c r="AF56" s="4">
        <v>267</v>
      </c>
      <c r="AG56" s="4" cm="1">
        <f t="array" ref="AG56">_xlfn.IFS(AF56&gt;100, 1, AF56&lt;70, 2, TRUE, 0)</f>
        <v>1</v>
      </c>
      <c r="AH56" s="4">
        <v>63.4</v>
      </c>
      <c r="AI56" s="4" cm="1">
        <f t="array" ref="AI56">_xlfn.IFS(AH56&gt;20, 1, AH56&lt;8, 2, TRUE, 0)</f>
        <v>1</v>
      </c>
      <c r="AJ56" s="4">
        <v>8.6999999999999993</v>
      </c>
      <c r="AK56" s="4" cm="1">
        <f t="array" ref="AK56">_xlfn.IFS(AJ56&gt;1.3, 1, AJ56&lt;0.7, 2, TRUE, 0)</f>
        <v>1</v>
      </c>
      <c r="AL56" s="4">
        <v>23</v>
      </c>
      <c r="AM56" s="4">
        <v>0</v>
      </c>
      <c r="AN56" s="4">
        <v>13</v>
      </c>
      <c r="AO56" s="4" cm="1">
        <f t="array" ref="AO56">_xlfn.IFS(AN56&gt;52, 1, AN56&lt;7, 2, TRUE, 0)</f>
        <v>0</v>
      </c>
      <c r="AP56" s="4">
        <v>5.7</v>
      </c>
      <c r="AQ56" s="4">
        <v>0</v>
      </c>
      <c r="AR56" s="4">
        <v>132</v>
      </c>
      <c r="AS56" s="4">
        <v>0</v>
      </c>
      <c r="AT56" s="4">
        <v>106</v>
      </c>
      <c r="AU56" s="4">
        <v>0</v>
      </c>
      <c r="AV56" s="4">
        <v>8.1</v>
      </c>
      <c r="AW56" s="4">
        <v>2</v>
      </c>
      <c r="AX56" s="4">
        <v>4.5999999999999996</v>
      </c>
      <c r="AY56" s="4">
        <v>0</v>
      </c>
      <c r="AZ56" s="4">
        <v>131</v>
      </c>
      <c r="BA56" s="4" cm="1">
        <f t="array" ref="BA56">_xlfn.IFS(AZ56&gt;146, 1, AZ56&lt;136, 2, TRUE, 0)</f>
        <v>2</v>
      </c>
      <c r="BB56" s="4">
        <v>4.7</v>
      </c>
      <c r="BC56" s="4" cm="1">
        <f t="array" ref="BC56">_xlfn.IFS(BB56&gt;5.1, 1, BB56&lt;3.5, 2, TRUE, 0)</f>
        <v>0</v>
      </c>
      <c r="BD56" s="4">
        <v>7.1</v>
      </c>
      <c r="BE56" s="4">
        <v>0</v>
      </c>
      <c r="BF56" s="4">
        <v>4.3</v>
      </c>
      <c r="BG56" s="4">
        <v>0</v>
      </c>
      <c r="BH56" s="4">
        <v>2.8</v>
      </c>
      <c r="BI56" s="4">
        <v>0</v>
      </c>
      <c r="BJ56" s="4">
        <v>87</v>
      </c>
      <c r="BK56" s="4">
        <v>0</v>
      </c>
      <c r="BL56" s="4">
        <v>81</v>
      </c>
      <c r="BM56" s="4">
        <v>0</v>
      </c>
      <c r="BN56" s="4">
        <v>123</v>
      </c>
      <c r="BO56" s="4">
        <v>2</v>
      </c>
      <c r="BP56" s="4">
        <v>204</v>
      </c>
      <c r="BQ56" s="4">
        <v>2</v>
      </c>
      <c r="BR56" s="4">
        <v>179</v>
      </c>
      <c r="BS56" s="4">
        <v>0</v>
      </c>
      <c r="BV56" s="6" t="s">
        <v>156</v>
      </c>
      <c r="BW56" s="4">
        <f>COUNTIF(BC:BC,"2")</f>
        <v>2</v>
      </c>
    </row>
    <row r="57" spans="1:75" ht="15.75" customHeight="1">
      <c r="A57" s="4">
        <v>323098</v>
      </c>
      <c r="B57" s="10" t="s">
        <v>21</v>
      </c>
      <c r="C57" s="2">
        <v>49</v>
      </c>
      <c r="D57" s="4">
        <v>9.6199999999999992</v>
      </c>
      <c r="E57" s="4" cm="1">
        <f t="array" ref="E57">_xlfn.IFS(D57&gt;10, 1, D57&lt;4, 2, TRUE, 0)</f>
        <v>0</v>
      </c>
      <c r="F57" s="4">
        <v>4.2300000000000004</v>
      </c>
      <c r="G57" s="4" cm="1">
        <f t="array" ref="G57">_xlfn.IFS(F57&gt;6.2, 1, F57&lt;3.7, 2, TRUE, 0)</f>
        <v>0</v>
      </c>
      <c r="H57" s="4">
        <v>11.8</v>
      </c>
      <c r="I57" s="4" cm="1">
        <f t="array" ref="I57">_xlfn.IFS(H57&gt;18, 1, H57&lt;13, 2, TRUE, 0)</f>
        <v>2</v>
      </c>
      <c r="J57" s="4">
        <v>35.200000000000003</v>
      </c>
      <c r="K57" s="4" cm="1">
        <f t="array" ref="K57">_xlfn.IFS(J57&gt;55, 1, J57&lt;34, 2, TRUE, 0)</f>
        <v>0</v>
      </c>
      <c r="L57" s="4">
        <v>83.2</v>
      </c>
      <c r="M57" s="4">
        <v>0</v>
      </c>
      <c r="N57" s="4">
        <v>27.9</v>
      </c>
      <c r="O57" s="4">
        <v>0</v>
      </c>
      <c r="P57" s="4">
        <v>33.5</v>
      </c>
      <c r="Q57" s="4">
        <v>0</v>
      </c>
      <c r="R57" s="4">
        <v>363</v>
      </c>
      <c r="S57" s="4">
        <v>0</v>
      </c>
      <c r="T57" s="4">
        <v>14.4</v>
      </c>
      <c r="U57" s="4">
        <v>0</v>
      </c>
      <c r="V57" s="4">
        <v>71.5</v>
      </c>
      <c r="W57" s="4">
        <v>0</v>
      </c>
      <c r="X57" s="4">
        <v>18.100000000000001</v>
      </c>
      <c r="Y57" s="4">
        <v>2</v>
      </c>
      <c r="Z57" s="4">
        <v>5.8</v>
      </c>
      <c r="AA57" s="4">
        <v>0</v>
      </c>
      <c r="AB57" s="4">
        <v>4.0999999999999996</v>
      </c>
      <c r="AC57" s="4">
        <v>0</v>
      </c>
      <c r="AD57" s="4">
        <v>0.5</v>
      </c>
      <c r="AE57" s="4">
        <v>0</v>
      </c>
      <c r="AF57" s="4">
        <v>199</v>
      </c>
      <c r="AG57" s="4" cm="1">
        <f t="array" ref="AG57">_xlfn.IFS(AF57&gt;100, 1, AF57&lt;70, 2, TRUE, 0)</f>
        <v>1</v>
      </c>
      <c r="AH57" s="4">
        <v>86.2</v>
      </c>
      <c r="AI57" s="4" cm="1">
        <f t="array" ref="AI57">_xlfn.IFS(AH57&gt;20, 1, AH57&lt;8, 2, TRUE, 0)</f>
        <v>1</v>
      </c>
      <c r="AJ57" s="4">
        <v>10.9</v>
      </c>
      <c r="AK57" s="4" cm="1">
        <f t="array" ref="AK57">_xlfn.IFS(AJ57&gt;1.3, 1, AJ57&lt;0.7, 2, TRUE, 0)</f>
        <v>1</v>
      </c>
      <c r="AL57" s="4">
        <v>23</v>
      </c>
      <c r="AM57" s="4">
        <v>0</v>
      </c>
      <c r="AN57" s="4">
        <v>24</v>
      </c>
      <c r="AO57" s="4" cm="1">
        <f t="array" ref="AO57">_xlfn.IFS(AN57&gt;52, 1, AN57&lt;7, 2, TRUE, 0)</f>
        <v>0</v>
      </c>
      <c r="AP57" s="4">
        <v>9.3000000000000007</v>
      </c>
      <c r="AQ57" s="4">
        <v>1</v>
      </c>
      <c r="AR57" s="4">
        <v>226</v>
      </c>
      <c r="AS57" s="4">
        <v>1</v>
      </c>
      <c r="AT57" s="4">
        <v>274</v>
      </c>
      <c r="AU57" s="4">
        <v>1</v>
      </c>
      <c r="AV57" s="4">
        <v>9.9</v>
      </c>
      <c r="AW57" s="4">
        <v>0</v>
      </c>
      <c r="AX57" s="4">
        <v>5.4</v>
      </c>
      <c r="AY57" s="4">
        <v>1</v>
      </c>
      <c r="AZ57" s="4">
        <v>135</v>
      </c>
      <c r="BA57" s="4" cm="1">
        <f t="array" ref="BA57">_xlfn.IFS(AZ57&gt;146, 1, AZ57&lt;136, 2, TRUE, 0)</f>
        <v>2</v>
      </c>
      <c r="BB57" s="4">
        <v>4.3</v>
      </c>
      <c r="BC57" s="4" cm="1">
        <f t="array" ref="BC57">_xlfn.IFS(BB57&gt;5.1, 1, BB57&lt;3.5, 2, TRUE, 0)</f>
        <v>0</v>
      </c>
      <c r="BD57" s="4">
        <v>6.8</v>
      </c>
      <c r="BE57" s="4">
        <v>0</v>
      </c>
      <c r="BF57" s="4">
        <v>4.0999999999999996</v>
      </c>
      <c r="BG57" s="4">
        <v>0</v>
      </c>
      <c r="BH57" s="4">
        <v>2.7</v>
      </c>
      <c r="BI57" s="4">
        <v>0</v>
      </c>
      <c r="BJ57" s="4">
        <v>237</v>
      </c>
      <c r="BK57" s="4">
        <v>1</v>
      </c>
      <c r="BL57" s="4">
        <v>41</v>
      </c>
      <c r="BM57" s="4">
        <v>0</v>
      </c>
      <c r="BN57" s="4">
        <v>251</v>
      </c>
      <c r="BO57" s="4">
        <v>0</v>
      </c>
      <c r="BP57" s="4">
        <v>292</v>
      </c>
      <c r="BQ57" s="4">
        <v>0</v>
      </c>
      <c r="BR57" s="4">
        <v>97</v>
      </c>
      <c r="BS57" s="4">
        <v>0</v>
      </c>
    </row>
    <row r="58" spans="1:75" ht="15.75" customHeight="1">
      <c r="A58" s="4">
        <v>330181</v>
      </c>
      <c r="B58" s="10" t="s">
        <v>21</v>
      </c>
      <c r="C58" s="2">
        <v>67</v>
      </c>
      <c r="D58" s="4">
        <v>7.97</v>
      </c>
      <c r="E58" s="4" cm="1">
        <f t="array" ref="E58">_xlfn.IFS(D58&gt;10, 1, D58&lt;4, 2, TRUE, 0)</f>
        <v>0</v>
      </c>
      <c r="F58" s="4">
        <v>3.9</v>
      </c>
      <c r="G58" s="4" cm="1">
        <f t="array" ref="G58">_xlfn.IFS(F58&gt;6.2, 1, F58&lt;3.7, 2, TRUE, 0)</f>
        <v>0</v>
      </c>
      <c r="H58" s="4">
        <v>11.4</v>
      </c>
      <c r="I58" s="4" cm="1">
        <f t="array" ref="I58">_xlfn.IFS(H58&gt;18, 1, H58&lt;13, 2, TRUE, 0)</f>
        <v>2</v>
      </c>
      <c r="J58" s="4">
        <v>34.299999999999997</v>
      </c>
      <c r="K58" s="4" cm="1">
        <f t="array" ref="K58">_xlfn.IFS(J58&gt;55, 1, J58&lt;34, 2, TRUE, 0)</f>
        <v>0</v>
      </c>
      <c r="L58" s="4">
        <v>87.9</v>
      </c>
      <c r="M58" s="4">
        <v>0</v>
      </c>
      <c r="N58" s="4">
        <v>29.2</v>
      </c>
      <c r="O58" s="4">
        <v>0</v>
      </c>
      <c r="P58" s="4">
        <v>33.200000000000003</v>
      </c>
      <c r="Q58" s="4">
        <v>0</v>
      </c>
      <c r="R58" s="4">
        <v>214</v>
      </c>
      <c r="S58" s="4">
        <v>0</v>
      </c>
      <c r="T58" s="4">
        <v>13.9</v>
      </c>
      <c r="U58" s="4">
        <v>0</v>
      </c>
      <c r="V58" s="4">
        <v>78.599999999999994</v>
      </c>
      <c r="W58" s="4">
        <v>1</v>
      </c>
      <c r="X58" s="4">
        <v>15.4</v>
      </c>
      <c r="Y58" s="4">
        <v>2</v>
      </c>
      <c r="Z58" s="4">
        <v>5.4</v>
      </c>
      <c r="AA58" s="4">
        <v>0</v>
      </c>
      <c r="AB58" s="4">
        <v>0.3</v>
      </c>
      <c r="AC58" s="4">
        <v>0</v>
      </c>
      <c r="AD58" s="4">
        <v>0.3</v>
      </c>
      <c r="AE58" s="4">
        <v>0</v>
      </c>
      <c r="AF58" s="4">
        <v>393</v>
      </c>
      <c r="AG58" s="4" cm="1">
        <f t="array" ref="AG58">_xlfn.IFS(AF58&gt;100, 1, AF58&lt;70, 2, TRUE, 0)</f>
        <v>1</v>
      </c>
      <c r="AH58" s="4">
        <v>71.2</v>
      </c>
      <c r="AI58" s="4" cm="1">
        <f t="array" ref="AI58">_xlfn.IFS(AH58&gt;20, 1, AH58&lt;8, 2, TRUE, 0)</f>
        <v>1</v>
      </c>
      <c r="AJ58" s="4">
        <v>8</v>
      </c>
      <c r="AK58" s="4" cm="1">
        <f t="array" ref="AK58">_xlfn.IFS(AJ58&gt;1.3, 1, AJ58&lt;0.7, 2, TRUE, 0)</f>
        <v>1</v>
      </c>
      <c r="AL58" s="4">
        <v>12</v>
      </c>
      <c r="AM58" s="4">
        <v>2</v>
      </c>
      <c r="AN58" s="4">
        <v>10</v>
      </c>
      <c r="AO58" s="4" cm="1">
        <f t="array" ref="AO58">_xlfn.IFS(AN58&gt;52, 1, AN58&lt;7, 2, TRUE, 0)</f>
        <v>0</v>
      </c>
      <c r="AP58" s="4">
        <v>6.4</v>
      </c>
      <c r="AQ58" s="4">
        <v>0</v>
      </c>
      <c r="AR58" s="4">
        <v>181</v>
      </c>
      <c r="AS58" s="4">
        <v>0</v>
      </c>
      <c r="AT58" s="4">
        <v>210</v>
      </c>
      <c r="AU58" s="4">
        <v>1</v>
      </c>
      <c r="AV58" s="4">
        <v>9</v>
      </c>
      <c r="AW58" s="4">
        <v>0</v>
      </c>
      <c r="AX58" s="4">
        <v>2.7</v>
      </c>
      <c r="AY58" s="4">
        <v>0</v>
      </c>
      <c r="AZ58" s="4">
        <v>135</v>
      </c>
      <c r="BA58" s="4" cm="1">
        <f t="array" ref="BA58">_xlfn.IFS(AZ58&gt;146, 1, AZ58&lt;136, 2, TRUE, 0)</f>
        <v>2</v>
      </c>
      <c r="BB58" s="4">
        <v>4.0999999999999996</v>
      </c>
      <c r="BC58" s="4" cm="1">
        <f t="array" ref="BC58">_xlfn.IFS(BB58&gt;5.1, 1, BB58&lt;3.5, 2, TRUE, 0)</f>
        <v>0</v>
      </c>
      <c r="BD58" s="4">
        <v>7.3</v>
      </c>
      <c r="BE58" s="4">
        <v>0</v>
      </c>
      <c r="BF58" s="4">
        <v>4.2</v>
      </c>
      <c r="BG58" s="4">
        <v>0</v>
      </c>
      <c r="BH58" s="4">
        <v>3.1</v>
      </c>
      <c r="BI58" s="4">
        <v>0</v>
      </c>
      <c r="BJ58" s="4">
        <v>64</v>
      </c>
      <c r="BK58" s="4">
        <v>0</v>
      </c>
      <c r="BL58" s="4">
        <v>54</v>
      </c>
      <c r="BM58" s="4">
        <v>0</v>
      </c>
      <c r="BN58" s="4">
        <v>165</v>
      </c>
      <c r="BO58" s="4">
        <v>0</v>
      </c>
      <c r="BP58" s="4">
        <v>219</v>
      </c>
      <c r="BQ58" s="4">
        <v>2</v>
      </c>
      <c r="BR58" s="4">
        <v>252</v>
      </c>
      <c r="BS58" s="4">
        <v>0</v>
      </c>
      <c r="BV58" s="1" t="s">
        <v>157</v>
      </c>
      <c r="BW58" s="4">
        <f>COUNTIF(AM:AM,"1")</f>
        <v>5</v>
      </c>
    </row>
    <row r="59" spans="1:75" ht="15.75" customHeight="1">
      <c r="A59" s="4">
        <v>331383</v>
      </c>
      <c r="B59" s="10" t="s">
        <v>11</v>
      </c>
      <c r="C59" s="2">
        <v>69</v>
      </c>
      <c r="D59" s="4">
        <v>6.51</v>
      </c>
      <c r="E59" s="4" cm="1">
        <f t="array" ref="E59">_xlfn.IFS(D59&gt;10, 1, D59&lt;4, 2, TRUE, 0)</f>
        <v>0</v>
      </c>
      <c r="F59" s="4">
        <v>3.72</v>
      </c>
      <c r="G59" s="4" cm="1">
        <f t="array" ref="G59">_xlfn.IFS(F59&gt;6.2, 1, F59&lt;3.7, 2, TRUE, 0)</f>
        <v>0</v>
      </c>
      <c r="H59" s="4">
        <v>11.4</v>
      </c>
      <c r="I59" s="4" cm="1">
        <f t="array" ref="I59">_xlfn.IFS(H59&gt;18, 1, H59&lt;13, 2, TRUE, 0)</f>
        <v>2</v>
      </c>
      <c r="J59" s="4">
        <v>34</v>
      </c>
      <c r="K59" s="4" cm="1">
        <f t="array" ref="K59">_xlfn.IFS(J59&gt;55, 1, J59&lt;34, 2, TRUE, 0)</f>
        <v>0</v>
      </c>
      <c r="L59" s="4">
        <v>91.4</v>
      </c>
      <c r="M59" s="4">
        <v>0</v>
      </c>
      <c r="N59" s="4">
        <v>30.6</v>
      </c>
      <c r="O59" s="4">
        <v>0</v>
      </c>
      <c r="P59" s="4">
        <v>33.5</v>
      </c>
      <c r="Q59" s="4">
        <v>0</v>
      </c>
      <c r="R59" s="4">
        <v>216</v>
      </c>
      <c r="S59" s="4">
        <v>0</v>
      </c>
      <c r="T59" s="4">
        <v>14.7</v>
      </c>
      <c r="U59" s="4">
        <v>0</v>
      </c>
      <c r="V59" s="4">
        <v>70.599999999999994</v>
      </c>
      <c r="W59" s="4">
        <v>0</v>
      </c>
      <c r="X59" s="4">
        <v>17.7</v>
      </c>
      <c r="Y59" s="4">
        <v>2</v>
      </c>
      <c r="Z59" s="4">
        <v>6.8</v>
      </c>
      <c r="AA59" s="4">
        <v>0</v>
      </c>
      <c r="AB59" s="4">
        <v>4</v>
      </c>
      <c r="AC59" s="4">
        <v>0</v>
      </c>
      <c r="AD59" s="4">
        <v>0.9</v>
      </c>
      <c r="AE59" s="4">
        <v>0</v>
      </c>
      <c r="AF59" s="4">
        <v>226</v>
      </c>
      <c r="AG59" s="4" cm="1">
        <f t="array" ref="AG59">_xlfn.IFS(AF59&gt;100, 1, AF59&lt;70, 2, TRUE, 0)</f>
        <v>1</v>
      </c>
      <c r="AH59" s="4">
        <v>101.9</v>
      </c>
      <c r="AI59" s="4" cm="1">
        <f t="array" ref="AI59">_xlfn.IFS(AH59&gt;20, 1, AH59&lt;8, 2, TRUE, 0)</f>
        <v>1</v>
      </c>
      <c r="AJ59" s="4">
        <v>12.5</v>
      </c>
      <c r="AK59" s="4" cm="1">
        <f t="array" ref="AK59">_xlfn.IFS(AJ59&gt;1.3, 1, AJ59&lt;0.7, 2, TRUE, 0)</f>
        <v>1</v>
      </c>
      <c r="AL59" s="4">
        <v>11</v>
      </c>
      <c r="AM59" s="4">
        <v>2</v>
      </c>
      <c r="AN59" s="4">
        <v>12</v>
      </c>
      <c r="AO59" s="4" cm="1">
        <f t="array" ref="AO59">_xlfn.IFS(AN59&gt;52, 1, AN59&lt;7, 2, TRUE, 0)</f>
        <v>0</v>
      </c>
      <c r="AP59" s="4">
        <v>11.8</v>
      </c>
      <c r="AQ59" s="4">
        <v>1</v>
      </c>
      <c r="AR59" s="4">
        <v>111</v>
      </c>
      <c r="AS59" s="4">
        <v>0</v>
      </c>
      <c r="AT59" s="4">
        <v>131</v>
      </c>
      <c r="AU59" s="4">
        <v>0</v>
      </c>
      <c r="AV59" s="4">
        <v>9.4</v>
      </c>
      <c r="AW59" s="4">
        <v>0</v>
      </c>
      <c r="AX59" s="4">
        <v>8</v>
      </c>
      <c r="AY59" s="4">
        <v>1</v>
      </c>
      <c r="AZ59" s="4">
        <v>134</v>
      </c>
      <c r="BA59" s="4" cm="1">
        <f t="array" ref="BA59">_xlfn.IFS(AZ59&gt;146, 1, AZ59&lt;136, 2, TRUE, 0)</f>
        <v>2</v>
      </c>
      <c r="BB59" s="4">
        <v>4.9000000000000004</v>
      </c>
      <c r="BC59" s="4" cm="1">
        <f t="array" ref="BC59">_xlfn.IFS(BB59&gt;5.1, 1, BB59&lt;3.5, 2, TRUE, 0)</f>
        <v>0</v>
      </c>
      <c r="BD59" s="4">
        <v>6.9</v>
      </c>
      <c r="BE59" s="4">
        <v>0</v>
      </c>
      <c r="BF59" s="4">
        <v>3.9</v>
      </c>
      <c r="BG59" s="4">
        <v>0</v>
      </c>
      <c r="BH59" s="4">
        <v>3</v>
      </c>
      <c r="BI59" s="4">
        <v>0</v>
      </c>
      <c r="BJ59" s="4">
        <v>138</v>
      </c>
      <c r="BK59" s="4">
        <v>1</v>
      </c>
      <c r="BL59" s="4">
        <v>55</v>
      </c>
      <c r="BM59" s="4">
        <v>0</v>
      </c>
      <c r="BN59" s="4">
        <v>207</v>
      </c>
      <c r="BO59" s="4">
        <v>0</v>
      </c>
      <c r="BP59" s="4">
        <v>262</v>
      </c>
      <c r="BQ59" s="4">
        <v>0</v>
      </c>
      <c r="BR59" s="4">
        <v>102</v>
      </c>
      <c r="BS59" s="4">
        <v>0</v>
      </c>
      <c r="BV59" s="1" t="s">
        <v>158</v>
      </c>
      <c r="BW59" s="4">
        <f>COUNTIF(AM:AM,"0")</f>
        <v>79</v>
      </c>
    </row>
    <row r="60" spans="1:75" ht="15.75" customHeight="1">
      <c r="A60" s="4">
        <v>333781</v>
      </c>
      <c r="B60" s="10" t="s">
        <v>21</v>
      </c>
      <c r="C60" s="2">
        <v>53</v>
      </c>
      <c r="D60" s="4">
        <v>9.39</v>
      </c>
      <c r="E60" s="4" cm="1">
        <f t="array" ref="E60">_xlfn.IFS(D60&gt;10, 1, D60&lt;4, 2, TRUE, 0)</f>
        <v>0</v>
      </c>
      <c r="F60" s="4">
        <v>3.77</v>
      </c>
      <c r="G60" s="4" cm="1">
        <f t="array" ref="G60">_xlfn.IFS(F60&gt;6.2, 1, F60&lt;3.7, 2, TRUE, 0)</f>
        <v>0</v>
      </c>
      <c r="H60" s="4">
        <v>11.2</v>
      </c>
      <c r="I60" s="4" cm="1">
        <f t="array" ref="I60">_xlfn.IFS(H60&gt;18, 1, H60&lt;13, 2, TRUE, 0)</f>
        <v>2</v>
      </c>
      <c r="J60" s="4">
        <v>33.4</v>
      </c>
      <c r="K60" s="4" cm="1">
        <f t="array" ref="K60">_xlfn.IFS(J60&gt;55, 1, J60&lt;34, 2, TRUE, 0)</f>
        <v>2</v>
      </c>
      <c r="L60" s="4">
        <v>88.6</v>
      </c>
      <c r="M60" s="4">
        <v>0</v>
      </c>
      <c r="N60" s="4">
        <v>29.7</v>
      </c>
      <c r="O60" s="4">
        <v>0</v>
      </c>
      <c r="P60" s="4">
        <v>33.5</v>
      </c>
      <c r="Q60" s="4">
        <v>0</v>
      </c>
      <c r="R60" s="4">
        <v>252</v>
      </c>
      <c r="S60" s="4">
        <v>0</v>
      </c>
      <c r="T60" s="4">
        <v>14.2</v>
      </c>
      <c r="U60" s="4">
        <v>0</v>
      </c>
      <c r="V60" s="4">
        <v>65.8</v>
      </c>
      <c r="W60" s="4">
        <v>0</v>
      </c>
      <c r="X60" s="4">
        <v>24.9</v>
      </c>
      <c r="Y60" s="4">
        <v>0</v>
      </c>
      <c r="Z60" s="4">
        <v>5.8</v>
      </c>
      <c r="AA60" s="4">
        <v>0</v>
      </c>
      <c r="AB60" s="4">
        <v>2.4</v>
      </c>
      <c r="AC60" s="4">
        <v>0</v>
      </c>
      <c r="AD60" s="4">
        <v>1.1000000000000001</v>
      </c>
      <c r="AE60" s="4">
        <v>0</v>
      </c>
      <c r="AF60" s="4">
        <v>153</v>
      </c>
      <c r="AG60" s="4" cm="1">
        <f t="array" ref="AG60">_xlfn.IFS(AF60&gt;100, 1, AF60&lt;70, 2, TRUE, 0)</f>
        <v>1</v>
      </c>
      <c r="AH60" s="4">
        <v>65.3</v>
      </c>
      <c r="AI60" s="4" cm="1">
        <f t="array" ref="AI60">_xlfn.IFS(AH60&gt;20, 1, AH60&lt;8, 2, TRUE, 0)</f>
        <v>1</v>
      </c>
      <c r="AJ60" s="4">
        <v>8.8000000000000007</v>
      </c>
      <c r="AK60" s="4" cm="1">
        <f t="array" ref="AK60">_xlfn.IFS(AJ60&gt;1.3, 1, AJ60&lt;0.7, 2, TRUE, 0)</f>
        <v>1</v>
      </c>
      <c r="AL60" s="4">
        <v>9</v>
      </c>
      <c r="AM60" s="4">
        <v>2</v>
      </c>
      <c r="AN60" s="4">
        <v>8</v>
      </c>
      <c r="AO60" s="4" cm="1">
        <f t="array" ref="AO60">_xlfn.IFS(AN60&gt;52, 1, AN60&lt;7, 2, TRUE, 0)</f>
        <v>0</v>
      </c>
      <c r="AP60" s="4">
        <v>6.8</v>
      </c>
      <c r="AQ60" s="4">
        <v>0</v>
      </c>
      <c r="AR60" s="4">
        <v>171</v>
      </c>
      <c r="AS60" s="4">
        <v>0</v>
      </c>
      <c r="AT60" s="4">
        <v>190</v>
      </c>
      <c r="AU60" s="4">
        <v>1</v>
      </c>
      <c r="AV60" s="4">
        <v>9.3000000000000007</v>
      </c>
      <c r="AW60" s="4">
        <v>0</v>
      </c>
      <c r="AX60" s="4">
        <v>5.8</v>
      </c>
      <c r="AY60" s="4">
        <v>1</v>
      </c>
      <c r="AZ60" s="4">
        <v>138</v>
      </c>
      <c r="BA60" s="4" cm="1">
        <f t="array" ref="BA60">_xlfn.IFS(AZ60&gt;146, 1, AZ60&lt;136, 2, TRUE, 0)</f>
        <v>0</v>
      </c>
      <c r="BB60" s="4">
        <v>4.4000000000000004</v>
      </c>
      <c r="BC60" s="4" cm="1">
        <f t="array" ref="BC60">_xlfn.IFS(BB60&gt;5.1, 1, BB60&lt;3.5, 2, TRUE, 0)</f>
        <v>0</v>
      </c>
      <c r="BD60" s="4">
        <v>8</v>
      </c>
      <c r="BE60" s="4">
        <v>0</v>
      </c>
      <c r="BF60" s="4">
        <v>4.4000000000000004</v>
      </c>
      <c r="BG60" s="4">
        <v>0</v>
      </c>
      <c r="BH60" s="4">
        <v>3.6</v>
      </c>
      <c r="BI60" s="4">
        <v>1</v>
      </c>
      <c r="BJ60" s="4">
        <v>89</v>
      </c>
      <c r="BK60" s="4">
        <v>0</v>
      </c>
      <c r="BL60" s="4">
        <v>43</v>
      </c>
      <c r="BM60" s="4">
        <v>0</v>
      </c>
      <c r="BN60" s="4">
        <v>150</v>
      </c>
      <c r="BO60" s="4">
        <v>0</v>
      </c>
      <c r="BP60" s="4">
        <v>193</v>
      </c>
      <c r="BQ60" s="4">
        <v>2</v>
      </c>
      <c r="BR60" s="4">
        <v>468</v>
      </c>
      <c r="BS60" s="4">
        <v>1</v>
      </c>
      <c r="BV60" s="1" t="s">
        <v>159</v>
      </c>
      <c r="BW60" s="4">
        <f>COUNTIF(AM:AM,"2")</f>
        <v>28</v>
      </c>
    </row>
    <row r="61" spans="1:75" ht="15.75" customHeight="1">
      <c r="A61" s="4">
        <v>338780</v>
      </c>
      <c r="B61" s="10" t="s">
        <v>11</v>
      </c>
      <c r="C61" s="2">
        <v>70</v>
      </c>
      <c r="D61" s="4">
        <v>6.89</v>
      </c>
      <c r="E61" s="4" cm="1">
        <f t="array" ref="E61">_xlfn.IFS(D61&gt;10, 1, D61&lt;4, 2, TRUE, 0)</f>
        <v>0</v>
      </c>
      <c r="F61" s="4">
        <v>3.36</v>
      </c>
      <c r="G61" s="4" cm="1">
        <f t="array" ref="G61">_xlfn.IFS(F61&gt;6.2, 1, F61&lt;3.7, 2, TRUE, 0)</f>
        <v>2</v>
      </c>
      <c r="H61" s="4">
        <v>10.3</v>
      </c>
      <c r="I61" s="4" cm="1">
        <f t="array" ref="I61">_xlfn.IFS(H61&gt;18, 1, H61&lt;13, 2, TRUE, 0)</f>
        <v>2</v>
      </c>
      <c r="J61" s="4">
        <v>29.3</v>
      </c>
      <c r="K61" s="4" cm="1">
        <f t="array" ref="K61">_xlfn.IFS(J61&gt;55, 1, J61&lt;34, 2, TRUE, 0)</f>
        <v>2</v>
      </c>
      <c r="L61" s="4">
        <v>87.2</v>
      </c>
      <c r="M61" s="4">
        <v>0</v>
      </c>
      <c r="N61" s="4">
        <v>30.7</v>
      </c>
      <c r="O61" s="4">
        <v>0</v>
      </c>
      <c r="P61" s="4">
        <v>35.200000000000003</v>
      </c>
      <c r="Q61" s="4">
        <v>0</v>
      </c>
      <c r="R61" s="4">
        <v>164</v>
      </c>
      <c r="S61" s="4">
        <v>0</v>
      </c>
      <c r="T61" s="4">
        <v>13.8</v>
      </c>
      <c r="U61" s="4">
        <v>0</v>
      </c>
      <c r="V61" s="4">
        <v>55.3</v>
      </c>
      <c r="W61" s="4">
        <v>0</v>
      </c>
      <c r="X61" s="4">
        <v>17</v>
      </c>
      <c r="Y61" s="4">
        <v>2</v>
      </c>
      <c r="Z61" s="4">
        <v>8.4</v>
      </c>
      <c r="AA61" s="4">
        <v>0</v>
      </c>
      <c r="AB61" s="4">
        <v>18.600000000000001</v>
      </c>
      <c r="AC61" s="4">
        <v>1</v>
      </c>
      <c r="AD61" s="4">
        <v>0.7</v>
      </c>
      <c r="AE61" s="4">
        <v>0</v>
      </c>
      <c r="AF61" s="4">
        <v>218</v>
      </c>
      <c r="AG61" s="4" cm="1">
        <f t="array" ref="AG61">_xlfn.IFS(AF61&gt;100, 1, AF61&lt;70, 2, TRUE, 0)</f>
        <v>1</v>
      </c>
      <c r="AH61" s="4">
        <v>57.5</v>
      </c>
      <c r="AI61" s="4" cm="1">
        <f t="array" ref="AI61">_xlfn.IFS(AH61&gt;20, 1, AH61&lt;8, 2, TRUE, 0)</f>
        <v>1</v>
      </c>
      <c r="AJ61" s="4">
        <v>8.1999999999999993</v>
      </c>
      <c r="AK61" s="4" cm="1">
        <f t="array" ref="AK61">_xlfn.IFS(AJ61&gt;1.3, 1, AJ61&lt;0.7, 2, TRUE, 0)</f>
        <v>1</v>
      </c>
      <c r="AL61" s="4">
        <v>11</v>
      </c>
      <c r="AM61" s="4">
        <v>2</v>
      </c>
      <c r="AN61" s="4">
        <v>13</v>
      </c>
      <c r="AO61" s="4" cm="1">
        <f t="array" ref="AO61">_xlfn.IFS(AN61&gt;52, 1, AN61&lt;7, 2, TRUE, 0)</f>
        <v>0</v>
      </c>
      <c r="AP61" s="4">
        <v>5.0999999999999996</v>
      </c>
      <c r="AQ61" s="4">
        <v>0</v>
      </c>
      <c r="AR61" s="4">
        <v>105</v>
      </c>
      <c r="AS61" s="4">
        <v>0</v>
      </c>
      <c r="AT61" s="4">
        <v>113</v>
      </c>
      <c r="AU61" s="4">
        <v>0</v>
      </c>
      <c r="AV61" s="4">
        <v>9.4</v>
      </c>
      <c r="AW61" s="4">
        <v>0</v>
      </c>
      <c r="AX61" s="4">
        <v>1.9</v>
      </c>
      <c r="AY61" s="4">
        <v>2</v>
      </c>
      <c r="AZ61" s="4">
        <v>138</v>
      </c>
      <c r="BA61" s="4" cm="1">
        <f t="array" ref="BA61">_xlfn.IFS(AZ61&gt;146, 1, AZ61&lt;136, 2, TRUE, 0)</f>
        <v>0</v>
      </c>
      <c r="BB61" s="4">
        <v>3.8</v>
      </c>
      <c r="BC61" s="4" cm="1">
        <f t="array" ref="BC61">_xlfn.IFS(BB61&gt;5.1, 1, BB61&lt;3.5, 2, TRUE, 0)</f>
        <v>0</v>
      </c>
      <c r="BD61" s="4">
        <v>7.8</v>
      </c>
      <c r="BE61" s="4">
        <v>0</v>
      </c>
      <c r="BF61" s="4">
        <v>4.2</v>
      </c>
      <c r="BG61" s="4">
        <v>0</v>
      </c>
      <c r="BH61" s="4">
        <v>3.6</v>
      </c>
      <c r="BI61" s="4">
        <v>1</v>
      </c>
      <c r="BJ61" s="4">
        <v>66</v>
      </c>
      <c r="BK61" s="4">
        <v>0</v>
      </c>
      <c r="BL61" s="4">
        <v>41</v>
      </c>
      <c r="BM61" s="4">
        <v>0</v>
      </c>
      <c r="BN61" s="4">
        <v>198</v>
      </c>
      <c r="BO61" s="4">
        <v>0</v>
      </c>
      <c r="BP61" s="4">
        <v>239</v>
      </c>
      <c r="BQ61" s="4">
        <v>2</v>
      </c>
      <c r="BR61" s="4">
        <v>416</v>
      </c>
      <c r="BS61" s="4">
        <v>1</v>
      </c>
    </row>
    <row r="62" spans="1:75" ht="15.75" customHeight="1">
      <c r="A62" s="4">
        <v>340271</v>
      </c>
      <c r="B62" s="10" t="s">
        <v>11</v>
      </c>
      <c r="C62" s="2">
        <v>65</v>
      </c>
      <c r="D62" s="4">
        <v>3.86</v>
      </c>
      <c r="E62" s="4" cm="1">
        <f t="array" ref="E62">_xlfn.IFS(D62&gt;10, 1, D62&lt;4, 2, TRUE, 0)</f>
        <v>2</v>
      </c>
      <c r="F62" s="4">
        <v>3.25</v>
      </c>
      <c r="G62" s="4" cm="1">
        <f t="array" ref="G62">_xlfn.IFS(F62&gt;6.2, 1, F62&lt;3.7, 2, TRUE, 0)</f>
        <v>2</v>
      </c>
      <c r="H62" s="4">
        <v>10.4</v>
      </c>
      <c r="I62" s="4" cm="1">
        <f t="array" ref="I62">_xlfn.IFS(H62&gt;18, 1, H62&lt;13, 2, TRUE, 0)</f>
        <v>2</v>
      </c>
      <c r="J62" s="4">
        <v>29.7</v>
      </c>
      <c r="K62" s="4" cm="1">
        <f t="array" ref="K62">_xlfn.IFS(J62&gt;55, 1, J62&lt;34, 2, TRUE, 0)</f>
        <v>2</v>
      </c>
      <c r="L62" s="4">
        <v>91.4</v>
      </c>
      <c r="M62" s="4">
        <v>0</v>
      </c>
      <c r="N62" s="4">
        <v>32</v>
      </c>
      <c r="O62" s="4">
        <v>0</v>
      </c>
      <c r="P62" s="4">
        <v>35</v>
      </c>
      <c r="Q62" s="4">
        <v>0</v>
      </c>
      <c r="R62" s="4">
        <v>93</v>
      </c>
      <c r="S62" s="4">
        <v>2</v>
      </c>
      <c r="T62" s="4">
        <v>13.7</v>
      </c>
      <c r="U62" s="4">
        <v>0</v>
      </c>
      <c r="V62" s="4">
        <v>72.5</v>
      </c>
      <c r="W62" s="4">
        <v>0</v>
      </c>
      <c r="X62" s="4">
        <v>18.100000000000001</v>
      </c>
      <c r="Y62" s="4">
        <v>2</v>
      </c>
      <c r="Z62" s="4">
        <v>4.7</v>
      </c>
      <c r="AA62" s="4">
        <v>0</v>
      </c>
      <c r="AB62" s="4">
        <v>3.9</v>
      </c>
      <c r="AC62" s="4">
        <v>0</v>
      </c>
      <c r="AD62" s="4">
        <v>0.8</v>
      </c>
      <c r="AE62" s="4">
        <v>0</v>
      </c>
      <c r="AF62" s="4">
        <v>282</v>
      </c>
      <c r="AG62" s="4" cm="1">
        <f t="array" ref="AG62">_xlfn.IFS(AF62&gt;100, 1, AF62&lt;70, 2, TRUE, 0)</f>
        <v>1</v>
      </c>
      <c r="AH62" s="4">
        <v>95.8</v>
      </c>
      <c r="AI62" s="4" cm="1">
        <f t="array" ref="AI62">_xlfn.IFS(AH62&gt;20, 1, AH62&lt;8, 2, TRUE, 0)</f>
        <v>1</v>
      </c>
      <c r="AJ62" s="4">
        <v>6.7</v>
      </c>
      <c r="AK62" s="4" cm="1">
        <f t="array" ref="AK62">_xlfn.IFS(AJ62&gt;1.3, 1, AJ62&lt;0.7, 2, TRUE, 0)</f>
        <v>1</v>
      </c>
      <c r="AL62" s="4">
        <v>14</v>
      </c>
      <c r="AM62" s="4">
        <v>0</v>
      </c>
      <c r="AN62" s="4">
        <v>11</v>
      </c>
      <c r="AO62" s="4" cm="1">
        <f t="array" ref="AO62">_xlfn.IFS(AN62&gt;52, 1, AN62&lt;7, 2, TRUE, 0)</f>
        <v>0</v>
      </c>
      <c r="AP62" s="4">
        <v>5.4</v>
      </c>
      <c r="AQ62" s="4">
        <v>0</v>
      </c>
      <c r="AR62" s="4">
        <v>157</v>
      </c>
      <c r="AS62" s="4">
        <v>0</v>
      </c>
      <c r="AT62" s="4">
        <v>155</v>
      </c>
      <c r="AU62" s="4">
        <v>1</v>
      </c>
      <c r="AV62" s="4">
        <v>8.9</v>
      </c>
      <c r="AW62" s="4">
        <v>0</v>
      </c>
      <c r="AX62" s="4">
        <v>4</v>
      </c>
      <c r="AY62" s="4">
        <v>0</v>
      </c>
      <c r="AZ62" s="4">
        <v>135</v>
      </c>
      <c r="BA62" s="4" cm="1">
        <f t="array" ref="BA62">_xlfn.IFS(AZ62&gt;146, 1, AZ62&lt;136, 2, TRUE, 0)</f>
        <v>2</v>
      </c>
      <c r="BB62" s="4">
        <v>4.5999999999999996</v>
      </c>
      <c r="BC62" s="4" cm="1">
        <f t="array" ref="BC62">_xlfn.IFS(BB62&gt;5.1, 1, BB62&lt;3.5, 2, TRUE, 0)</f>
        <v>0</v>
      </c>
      <c r="BD62" s="4">
        <v>6.5</v>
      </c>
      <c r="BE62" s="4">
        <v>2</v>
      </c>
      <c r="BF62" s="4">
        <v>4.3</v>
      </c>
      <c r="BG62" s="4">
        <v>0</v>
      </c>
      <c r="BH62" s="4">
        <v>2.2000000000000002</v>
      </c>
      <c r="BI62" s="4">
        <v>0</v>
      </c>
      <c r="BJ62" s="4">
        <v>75</v>
      </c>
      <c r="BK62" s="4">
        <v>0</v>
      </c>
      <c r="BL62" s="4">
        <v>83</v>
      </c>
      <c r="BM62" s="4">
        <v>0</v>
      </c>
      <c r="BN62" s="4">
        <v>179</v>
      </c>
      <c r="BO62" s="4">
        <v>0</v>
      </c>
      <c r="BP62" s="4">
        <v>262</v>
      </c>
      <c r="BQ62" s="4">
        <v>0</v>
      </c>
      <c r="BR62" s="4">
        <v>227</v>
      </c>
      <c r="BS62" s="4">
        <v>0</v>
      </c>
      <c r="BV62" s="4" t="s">
        <v>160</v>
      </c>
      <c r="BW62" s="4">
        <f>COUNTIF(M:M,"1")</f>
        <v>5</v>
      </c>
    </row>
    <row r="63" spans="1:75" ht="15.75" customHeight="1">
      <c r="A63" s="1">
        <v>340430</v>
      </c>
      <c r="B63" s="7" t="s">
        <v>11</v>
      </c>
      <c r="C63" s="4">
        <v>66</v>
      </c>
      <c r="D63" s="4">
        <v>6.36</v>
      </c>
      <c r="E63" s="4" cm="1">
        <f t="array" ref="E63">_xlfn.IFS(D63&gt;10, 1, D63&lt;4, 2, TRUE, 0)</f>
        <v>0</v>
      </c>
      <c r="F63" s="4">
        <v>3.19</v>
      </c>
      <c r="G63" s="4" cm="1">
        <f t="array" ref="G63">_xlfn.IFS(F63&gt;6.2, 1, F63&lt;3.7, 2, TRUE, 0)</f>
        <v>2</v>
      </c>
      <c r="H63" s="4">
        <v>9.6999999999999993</v>
      </c>
      <c r="I63" s="4" cm="1">
        <f t="array" ref="I63">_xlfn.IFS(H63&gt;18, 1, H63&lt;13, 2, TRUE, 0)</f>
        <v>2</v>
      </c>
      <c r="J63" s="4">
        <v>28.7</v>
      </c>
      <c r="K63" s="4" cm="1">
        <f t="array" ref="K63">_xlfn.IFS(J63&gt;55, 1, J63&lt;34, 2, TRUE, 0)</f>
        <v>2</v>
      </c>
      <c r="L63" s="4">
        <v>90</v>
      </c>
      <c r="M63" s="4">
        <v>0</v>
      </c>
      <c r="N63" s="4">
        <v>30.4</v>
      </c>
      <c r="O63" s="4">
        <v>0</v>
      </c>
      <c r="P63" s="4">
        <v>33.799999999999997</v>
      </c>
      <c r="Q63" s="4">
        <v>0</v>
      </c>
      <c r="R63" s="4">
        <v>143</v>
      </c>
      <c r="S63" s="4">
        <v>0</v>
      </c>
      <c r="T63" s="4">
        <v>16.7</v>
      </c>
      <c r="U63" s="4">
        <v>1</v>
      </c>
      <c r="V63" s="4">
        <v>68.5</v>
      </c>
      <c r="W63" s="4">
        <v>0</v>
      </c>
      <c r="X63" s="4">
        <v>17.3</v>
      </c>
      <c r="Y63" s="4">
        <v>2</v>
      </c>
      <c r="Z63" s="4">
        <v>10.8</v>
      </c>
      <c r="AA63" s="4">
        <v>1</v>
      </c>
      <c r="AB63" s="4">
        <v>2.8</v>
      </c>
      <c r="AC63" s="4">
        <v>0</v>
      </c>
      <c r="AD63" s="4">
        <v>0.6</v>
      </c>
      <c r="AE63" s="4">
        <v>0</v>
      </c>
      <c r="AF63" s="4">
        <v>86</v>
      </c>
      <c r="AG63" s="4" cm="1">
        <f t="array" ref="AG63">_xlfn.IFS(AF63&gt;100, 1, AF63&lt;70, 2, TRUE, 0)</f>
        <v>0</v>
      </c>
      <c r="AH63" s="4">
        <v>81.400000000000006</v>
      </c>
      <c r="AI63" s="4" cm="1">
        <f t="array" ref="AI63">_xlfn.IFS(AH63&gt;20, 1, AH63&lt;8, 2, TRUE, 0)</f>
        <v>1</v>
      </c>
      <c r="AJ63" s="4">
        <v>7.7</v>
      </c>
      <c r="AK63" s="4" cm="1">
        <f t="array" ref="AK63">_xlfn.IFS(AJ63&gt;1.3, 1, AJ63&lt;0.7, 2, TRUE, 0)</f>
        <v>1</v>
      </c>
      <c r="AL63" s="4">
        <v>13</v>
      </c>
      <c r="AM63" s="4">
        <v>0</v>
      </c>
      <c r="AN63" s="4">
        <v>13</v>
      </c>
      <c r="AO63" s="4" cm="1">
        <f t="array" ref="AO63">_xlfn.IFS(AN63&gt;52, 1, AN63&lt;7, 2, TRUE, 0)</f>
        <v>0</v>
      </c>
      <c r="AP63" s="4">
        <v>5.8</v>
      </c>
      <c r="AQ63" s="4">
        <v>0</v>
      </c>
      <c r="AR63" s="4">
        <v>94</v>
      </c>
      <c r="AS63" s="4">
        <v>0</v>
      </c>
      <c r="AT63" s="4">
        <v>97</v>
      </c>
      <c r="AU63" s="4">
        <v>0</v>
      </c>
      <c r="AV63" s="4">
        <v>10.1</v>
      </c>
      <c r="AW63" s="4">
        <v>0</v>
      </c>
      <c r="AX63" s="4">
        <v>6.2</v>
      </c>
      <c r="AY63" s="4">
        <v>1</v>
      </c>
      <c r="AZ63" s="4">
        <v>140</v>
      </c>
      <c r="BA63" s="4" cm="1">
        <f t="array" ref="BA63">_xlfn.IFS(AZ63&gt;146, 1, AZ63&lt;136, 2, TRUE, 0)</f>
        <v>0</v>
      </c>
      <c r="BB63" s="4">
        <v>4.8</v>
      </c>
      <c r="BC63" s="4" cm="1">
        <f t="array" ref="BC63">_xlfn.IFS(BB63&gt;5.1, 1, BB63&lt;3.5, 2, TRUE, 0)</f>
        <v>0</v>
      </c>
      <c r="BD63" s="4">
        <v>6</v>
      </c>
      <c r="BE63" s="4">
        <v>2</v>
      </c>
      <c r="BF63" s="4">
        <v>3.7</v>
      </c>
      <c r="BG63" s="4">
        <v>0</v>
      </c>
      <c r="BH63" s="4">
        <v>2.2999999999999998</v>
      </c>
      <c r="BI63" s="4">
        <v>0</v>
      </c>
      <c r="BJ63" s="4">
        <v>124</v>
      </c>
      <c r="BK63" s="4">
        <v>0</v>
      </c>
      <c r="BL63" s="4">
        <v>35</v>
      </c>
      <c r="BM63" s="4">
        <v>2</v>
      </c>
      <c r="BN63" s="4">
        <v>192</v>
      </c>
      <c r="BO63" s="4">
        <v>0</v>
      </c>
      <c r="BP63" s="4">
        <v>227</v>
      </c>
      <c r="BQ63" s="4">
        <v>2</v>
      </c>
      <c r="BR63" s="4">
        <v>239</v>
      </c>
      <c r="BS63" s="4">
        <v>0</v>
      </c>
      <c r="BV63" s="4" t="s">
        <v>161</v>
      </c>
      <c r="BW63" s="4">
        <f>COUNTIF(M:M,"0")</f>
        <v>97</v>
      </c>
    </row>
    <row r="64" spans="1:75" ht="15.75" customHeight="1">
      <c r="A64" s="4">
        <v>343021</v>
      </c>
      <c r="B64" s="10" t="s">
        <v>11</v>
      </c>
      <c r="C64" s="2">
        <v>77</v>
      </c>
      <c r="D64" s="4">
        <v>4.78</v>
      </c>
      <c r="E64" s="4" cm="1">
        <f t="array" ref="E64">_xlfn.IFS(D64&gt;10, 1, D64&lt;4, 2, TRUE, 0)</f>
        <v>0</v>
      </c>
      <c r="F64" s="4">
        <v>3.86</v>
      </c>
      <c r="G64" s="4" cm="1">
        <f t="array" ref="G64">_xlfn.IFS(F64&gt;6.2, 1, F64&lt;3.7, 2, TRUE, 0)</f>
        <v>0</v>
      </c>
      <c r="H64" s="4">
        <v>8.4</v>
      </c>
      <c r="I64" s="4" cm="1">
        <f t="array" ref="I64">_xlfn.IFS(H64&gt;18, 1, H64&lt;13, 2, TRUE, 0)</f>
        <v>2</v>
      </c>
      <c r="J64" s="4">
        <v>25.8</v>
      </c>
      <c r="K64" s="4" cm="1">
        <f t="array" ref="K64">_xlfn.IFS(J64&gt;55, 1, J64&lt;34, 2, TRUE, 0)</f>
        <v>2</v>
      </c>
      <c r="L64" s="4">
        <v>66.8</v>
      </c>
      <c r="M64" s="4">
        <v>2</v>
      </c>
      <c r="N64" s="4">
        <v>21.8</v>
      </c>
      <c r="O64" s="4">
        <v>2</v>
      </c>
      <c r="P64" s="4">
        <v>32.6</v>
      </c>
      <c r="Q64" s="4">
        <v>0</v>
      </c>
      <c r="R64" s="4">
        <v>58</v>
      </c>
      <c r="S64" s="4">
        <v>1</v>
      </c>
      <c r="T64" s="4">
        <v>16.399999999999999</v>
      </c>
      <c r="U64" s="4">
        <v>1</v>
      </c>
      <c r="V64" s="4">
        <v>70.400000000000006</v>
      </c>
      <c r="W64" s="4">
        <v>0</v>
      </c>
      <c r="X64" s="4">
        <v>19.899999999999999</v>
      </c>
      <c r="Y64" s="4">
        <v>2</v>
      </c>
      <c r="Z64" s="4">
        <v>5.9</v>
      </c>
      <c r="AA64" s="4">
        <v>0</v>
      </c>
      <c r="AB64" s="4">
        <v>3.6</v>
      </c>
      <c r="AC64" s="4">
        <v>0</v>
      </c>
      <c r="AD64" s="4">
        <v>0.2</v>
      </c>
      <c r="AE64" s="4">
        <v>0</v>
      </c>
      <c r="AF64" s="4">
        <v>223</v>
      </c>
      <c r="AG64" s="4" cm="1">
        <f t="array" ref="AG64">_xlfn.IFS(AF64&gt;100, 1, AF64&lt;70, 2, TRUE, 0)</f>
        <v>1</v>
      </c>
      <c r="AH64" s="4">
        <v>71.3</v>
      </c>
      <c r="AI64" s="4" cm="1">
        <f t="array" ref="AI64">_xlfn.IFS(AH64&gt;20, 1, AH64&lt;8, 2, TRUE, 0)</f>
        <v>1</v>
      </c>
      <c r="AJ64" s="4">
        <v>9.1999999999999993</v>
      </c>
      <c r="AK64" s="4" cm="1">
        <f t="array" ref="AK64">_xlfn.IFS(AJ64&gt;1.3, 1, AJ64&lt;0.7, 2, TRUE, 0)</f>
        <v>1</v>
      </c>
      <c r="AL64" s="4">
        <v>12</v>
      </c>
      <c r="AM64" s="4">
        <v>2</v>
      </c>
      <c r="AN64" s="4">
        <v>8</v>
      </c>
      <c r="AO64" s="4" cm="1">
        <f t="array" ref="AO64">_xlfn.IFS(AN64&gt;52, 1, AN64&lt;7, 2, TRUE, 0)</f>
        <v>0</v>
      </c>
      <c r="AP64" s="4">
        <v>7.2</v>
      </c>
      <c r="AQ64" s="4">
        <v>0</v>
      </c>
      <c r="AR64" s="4">
        <v>125</v>
      </c>
      <c r="AS64" s="4">
        <v>0</v>
      </c>
      <c r="AT64" s="4">
        <v>178</v>
      </c>
      <c r="AU64" s="4">
        <v>1</v>
      </c>
      <c r="AV64" s="4">
        <v>8.6</v>
      </c>
      <c r="AW64" s="4">
        <v>2</v>
      </c>
      <c r="AX64" s="4">
        <v>5.7</v>
      </c>
      <c r="AY64" s="4">
        <v>1</v>
      </c>
      <c r="AZ64" s="4">
        <v>137</v>
      </c>
      <c r="BA64" s="4" cm="1">
        <f t="array" ref="BA64">_xlfn.IFS(AZ64&gt;146, 1, AZ64&lt;136, 2, TRUE, 0)</f>
        <v>0</v>
      </c>
      <c r="BB64" s="4">
        <v>5</v>
      </c>
      <c r="BC64" s="4" cm="1">
        <f t="array" ref="BC64">_xlfn.IFS(BB64&gt;5.1, 1, BB64&lt;3.5, 2, TRUE, 0)</f>
        <v>0</v>
      </c>
      <c r="BD64" s="4">
        <v>6</v>
      </c>
      <c r="BE64" s="4">
        <v>2</v>
      </c>
      <c r="BF64" s="4">
        <v>3.7</v>
      </c>
      <c r="BG64" s="4">
        <v>0</v>
      </c>
      <c r="BH64" s="4">
        <v>2.2999999999999998</v>
      </c>
      <c r="BI64" s="4">
        <v>0</v>
      </c>
      <c r="BJ64" s="4">
        <v>94</v>
      </c>
      <c r="BK64" s="4">
        <v>0</v>
      </c>
      <c r="BL64" s="4">
        <v>59</v>
      </c>
      <c r="BM64" s="4">
        <v>0</v>
      </c>
      <c r="BN64" s="4">
        <v>146</v>
      </c>
      <c r="BO64" s="4">
        <v>0</v>
      </c>
      <c r="BP64" s="4">
        <v>205</v>
      </c>
      <c r="BQ64" s="4">
        <v>2</v>
      </c>
      <c r="BR64" s="4">
        <v>523</v>
      </c>
      <c r="BS64" s="4">
        <v>1</v>
      </c>
      <c r="BV64" s="4" t="s">
        <v>162</v>
      </c>
      <c r="BW64" s="4">
        <f>COUNTIF(M:M,"2")</f>
        <v>10</v>
      </c>
    </row>
    <row r="65" spans="1:75" ht="15.75" customHeight="1">
      <c r="A65" s="1">
        <v>344961</v>
      </c>
      <c r="B65" s="7" t="s">
        <v>11</v>
      </c>
      <c r="C65" s="4">
        <v>67</v>
      </c>
      <c r="D65" s="4">
        <v>9.5500000000000007</v>
      </c>
      <c r="E65" s="4" cm="1">
        <f t="array" ref="E65">_xlfn.IFS(D65&gt;10, 1, D65&lt;4, 2, TRUE, 0)</f>
        <v>0</v>
      </c>
      <c r="F65" s="4">
        <v>2.76</v>
      </c>
      <c r="G65" s="4" cm="1">
        <f t="array" ref="G65">_xlfn.IFS(F65&gt;6.2, 1, F65&lt;3.7, 2, TRUE, 0)</f>
        <v>2</v>
      </c>
      <c r="H65" s="4">
        <v>9.4</v>
      </c>
      <c r="I65" s="4" cm="1">
        <f t="array" ref="I65">_xlfn.IFS(H65&gt;18, 1, H65&lt;13, 2, TRUE, 0)</f>
        <v>2</v>
      </c>
      <c r="J65" s="4">
        <v>27.2</v>
      </c>
      <c r="K65" s="4" cm="1">
        <f t="array" ref="K65">_xlfn.IFS(J65&gt;55, 1, J65&lt;34, 2, TRUE, 0)</f>
        <v>2</v>
      </c>
      <c r="L65" s="4">
        <v>98.6</v>
      </c>
      <c r="M65" s="4">
        <v>0</v>
      </c>
      <c r="N65" s="4">
        <v>34.1</v>
      </c>
      <c r="O65" s="4">
        <v>1</v>
      </c>
      <c r="P65" s="4">
        <v>34.6</v>
      </c>
      <c r="Q65" s="4">
        <v>0</v>
      </c>
      <c r="R65" s="4">
        <v>172</v>
      </c>
      <c r="S65" s="4">
        <v>0</v>
      </c>
      <c r="T65" s="4">
        <v>19.899999999999999</v>
      </c>
      <c r="U65" s="4">
        <v>1</v>
      </c>
      <c r="V65" s="4">
        <v>72.3</v>
      </c>
      <c r="W65" s="4">
        <v>0</v>
      </c>
      <c r="X65" s="4">
        <v>16.600000000000001</v>
      </c>
      <c r="Y65" s="4">
        <v>2</v>
      </c>
      <c r="Z65" s="4">
        <v>6.9</v>
      </c>
      <c r="AA65" s="4">
        <v>0</v>
      </c>
      <c r="AB65" s="4">
        <v>3.7</v>
      </c>
      <c r="AC65" s="4">
        <v>0</v>
      </c>
      <c r="AD65" s="4">
        <v>0.5</v>
      </c>
      <c r="AE65" s="4">
        <v>0</v>
      </c>
      <c r="AF65" s="4">
        <v>242</v>
      </c>
      <c r="AG65" s="4" cm="1">
        <f t="array" ref="AG65">_xlfn.IFS(AF65&gt;100, 1, AF65&lt;70, 2, TRUE, 0)</f>
        <v>1</v>
      </c>
      <c r="AH65" s="4">
        <v>64.5</v>
      </c>
      <c r="AI65" s="4" cm="1">
        <f t="array" ref="AI65">_xlfn.IFS(AH65&gt;20, 1, AH65&lt;8, 2, TRUE, 0)</f>
        <v>1</v>
      </c>
      <c r="AJ65" s="4">
        <v>7.3</v>
      </c>
      <c r="AK65" s="4" cm="1">
        <f t="array" ref="AK65">_xlfn.IFS(AJ65&gt;1.3, 1, AJ65&lt;0.7, 2, TRUE, 0)</f>
        <v>1</v>
      </c>
      <c r="AL65" s="4">
        <v>18</v>
      </c>
      <c r="AM65" s="4">
        <v>0</v>
      </c>
      <c r="AN65" s="4">
        <v>18</v>
      </c>
      <c r="AO65" s="4" cm="1">
        <f t="array" ref="AO65">_xlfn.IFS(AN65&gt;52, 1, AN65&lt;7, 2, TRUE, 0)</f>
        <v>0</v>
      </c>
      <c r="AP65" s="4">
        <v>6.9</v>
      </c>
      <c r="AQ65" s="4">
        <v>0</v>
      </c>
      <c r="AR65" s="4">
        <v>116</v>
      </c>
      <c r="AS65" s="4">
        <v>0</v>
      </c>
      <c r="AT65" s="4">
        <v>53</v>
      </c>
      <c r="AU65" s="4">
        <v>0</v>
      </c>
      <c r="AV65" s="4">
        <v>9.1</v>
      </c>
      <c r="AW65" s="4">
        <v>0</v>
      </c>
      <c r="AX65" s="4">
        <v>4.7</v>
      </c>
      <c r="AY65" s="4">
        <v>0</v>
      </c>
      <c r="AZ65" s="4">
        <v>138</v>
      </c>
      <c r="BA65" s="4" cm="1">
        <f t="array" ref="BA65">_xlfn.IFS(AZ65&gt;146, 1, AZ65&lt;136, 2, TRUE, 0)</f>
        <v>0</v>
      </c>
      <c r="BB65" s="4">
        <v>5.0999999999999996</v>
      </c>
      <c r="BC65" s="4" cm="1">
        <f t="array" ref="BC65">_xlfn.IFS(BB65&gt;5.1, 1, BB65&lt;3.5, 2, TRUE, 0)</f>
        <v>0</v>
      </c>
      <c r="BD65" s="4">
        <v>6.4</v>
      </c>
      <c r="BE65" s="4">
        <v>2</v>
      </c>
      <c r="BF65" s="4">
        <v>3.3</v>
      </c>
      <c r="BG65" s="4">
        <v>2</v>
      </c>
      <c r="BH65" s="4">
        <v>3.1</v>
      </c>
      <c r="BI65" s="4">
        <v>0</v>
      </c>
      <c r="BJ65" s="4">
        <v>135</v>
      </c>
      <c r="BK65" s="4">
        <v>1</v>
      </c>
      <c r="BL65" s="4">
        <v>63</v>
      </c>
      <c r="BM65" s="4">
        <v>0</v>
      </c>
      <c r="BN65" s="4">
        <v>141</v>
      </c>
      <c r="BO65" s="4">
        <v>0</v>
      </c>
      <c r="BP65" s="4">
        <v>204</v>
      </c>
      <c r="BQ65" s="4">
        <v>2</v>
      </c>
      <c r="BR65" s="4">
        <v>1849</v>
      </c>
      <c r="BS65" s="4">
        <v>1</v>
      </c>
    </row>
    <row r="66" spans="1:75" ht="15.75" customHeight="1">
      <c r="A66" s="4">
        <v>345177</v>
      </c>
      <c r="B66" s="10" t="s">
        <v>11</v>
      </c>
      <c r="C66" s="4">
        <v>54</v>
      </c>
      <c r="D66" s="4">
        <v>9.26</v>
      </c>
      <c r="E66" s="4" cm="1">
        <f t="array" ref="E66">_xlfn.IFS(D66&gt;10, 1, D66&lt;4, 2, TRUE, 0)</f>
        <v>0</v>
      </c>
      <c r="F66" s="4">
        <v>3.41</v>
      </c>
      <c r="G66" s="4" cm="1">
        <f t="array" ref="G66">_xlfn.IFS(F66&gt;6.2, 1, F66&lt;3.7, 2, TRUE, 0)</f>
        <v>2</v>
      </c>
      <c r="H66" s="4">
        <v>9.3000000000000007</v>
      </c>
      <c r="I66" s="4" cm="1">
        <f t="array" ref="I66">_xlfn.IFS(H66&gt;18, 1, H66&lt;13, 2, TRUE, 0)</f>
        <v>2</v>
      </c>
      <c r="J66" s="4">
        <v>28.6</v>
      </c>
      <c r="K66" s="4" cm="1">
        <f t="array" ref="K66">_xlfn.IFS(J66&gt;55, 1, J66&lt;34, 2, TRUE, 0)</f>
        <v>2</v>
      </c>
      <c r="L66" s="4">
        <v>83.9</v>
      </c>
      <c r="M66" s="4">
        <v>0</v>
      </c>
      <c r="N66" s="4">
        <v>27.3</v>
      </c>
      <c r="O66" s="4">
        <v>0</v>
      </c>
      <c r="P66" s="4">
        <v>32.5</v>
      </c>
      <c r="Q66" s="4">
        <v>0</v>
      </c>
      <c r="R66" s="4">
        <v>243</v>
      </c>
      <c r="S66" s="4">
        <v>0</v>
      </c>
      <c r="T66" s="4">
        <v>17.2</v>
      </c>
      <c r="U66" s="4">
        <v>1</v>
      </c>
      <c r="V66" s="4">
        <v>69.099999999999994</v>
      </c>
      <c r="W66" s="4">
        <v>0</v>
      </c>
      <c r="X66" s="4">
        <v>22.1</v>
      </c>
      <c r="Y66" s="4">
        <v>2</v>
      </c>
      <c r="Z66" s="4">
        <v>5.4</v>
      </c>
      <c r="AA66" s="4">
        <v>0</v>
      </c>
      <c r="AB66" s="4">
        <v>3</v>
      </c>
      <c r="AC66" s="4">
        <v>0</v>
      </c>
      <c r="AD66" s="4">
        <v>0.4</v>
      </c>
      <c r="AE66" s="4">
        <v>0</v>
      </c>
      <c r="AF66" s="4">
        <v>99</v>
      </c>
      <c r="AG66" s="4" cm="1">
        <f t="array" ref="AG66">_xlfn.IFS(AF66&gt;100, 1, AF66&lt;70, 2, TRUE, 0)</f>
        <v>0</v>
      </c>
      <c r="AH66" s="4">
        <v>89.4</v>
      </c>
      <c r="AI66" s="4" cm="1">
        <f t="array" ref="AI66">_xlfn.IFS(AH66&gt;20, 1, AH66&lt;8, 2, TRUE, 0)</f>
        <v>1</v>
      </c>
      <c r="AJ66" s="4">
        <v>10.3</v>
      </c>
      <c r="AK66" s="4" cm="1">
        <f t="array" ref="AK66">_xlfn.IFS(AJ66&gt;1.3, 1, AJ66&lt;0.7, 2, TRUE, 0)</f>
        <v>1</v>
      </c>
      <c r="AL66" s="4">
        <v>7</v>
      </c>
      <c r="AM66" s="4">
        <v>2</v>
      </c>
      <c r="AN66" s="4">
        <v>8</v>
      </c>
      <c r="AO66" s="4" cm="1">
        <f t="array" ref="AO66">_xlfn.IFS(AN66&gt;52, 1, AN66&lt;7, 2, TRUE, 0)</f>
        <v>0</v>
      </c>
      <c r="AP66" s="4">
        <v>6.2</v>
      </c>
      <c r="AQ66" s="4">
        <v>0</v>
      </c>
      <c r="AR66" s="4">
        <v>146</v>
      </c>
      <c r="AS66" s="4">
        <v>0</v>
      </c>
      <c r="AT66" s="4">
        <v>263</v>
      </c>
      <c r="AU66" s="4">
        <v>1</v>
      </c>
      <c r="AV66" s="4">
        <v>7.8</v>
      </c>
      <c r="AW66" s="4">
        <v>2</v>
      </c>
      <c r="AX66" s="4">
        <v>5.4</v>
      </c>
      <c r="AY66" s="4">
        <v>1</v>
      </c>
      <c r="AZ66" s="4">
        <v>143</v>
      </c>
      <c r="BA66" s="4" cm="1">
        <f t="array" ref="BA66">_xlfn.IFS(AZ66&gt;146, 1, AZ66&lt;136, 2, TRUE, 0)</f>
        <v>0</v>
      </c>
      <c r="BB66" s="4">
        <v>5.5</v>
      </c>
      <c r="BC66" s="4" cm="1">
        <f t="array" ref="BC66">_xlfn.IFS(BB66&gt;5.1, 1, BB66&lt;3.5, 2, TRUE, 0)</f>
        <v>1</v>
      </c>
      <c r="BD66" s="4">
        <v>6</v>
      </c>
      <c r="BE66" s="4">
        <v>2</v>
      </c>
      <c r="BF66" s="4">
        <v>4</v>
      </c>
      <c r="BG66" s="4">
        <v>0</v>
      </c>
      <c r="BH66" s="4">
        <v>2</v>
      </c>
      <c r="BI66" s="4">
        <v>0</v>
      </c>
      <c r="BJ66" s="4">
        <v>55</v>
      </c>
      <c r="BK66" s="4">
        <v>0</v>
      </c>
      <c r="BL66" s="4">
        <v>52</v>
      </c>
      <c r="BM66" s="4">
        <v>0</v>
      </c>
      <c r="BN66" s="4">
        <v>188</v>
      </c>
      <c r="BO66" s="4">
        <v>0</v>
      </c>
      <c r="BP66" s="4">
        <v>240</v>
      </c>
      <c r="BQ66" s="4">
        <v>2</v>
      </c>
      <c r="BR66" s="4">
        <v>494</v>
      </c>
      <c r="BS66" s="4">
        <v>1</v>
      </c>
      <c r="BV66" s="4" t="s">
        <v>163</v>
      </c>
      <c r="BW66" s="4">
        <f>COUNTIF(O:O,"1")</f>
        <v>17</v>
      </c>
    </row>
    <row r="67" spans="1:75" ht="15.75" customHeight="1">
      <c r="A67" s="4">
        <v>345858</v>
      </c>
      <c r="B67" s="10" t="s">
        <v>11</v>
      </c>
      <c r="C67" s="2">
        <v>69</v>
      </c>
      <c r="D67" s="4">
        <v>6.42</v>
      </c>
      <c r="E67" s="4" cm="1">
        <f t="array" ref="E67">_xlfn.IFS(D67&gt;10, 1, D67&lt;4, 2, TRUE, 0)</f>
        <v>0</v>
      </c>
      <c r="F67" s="4">
        <v>3.56</v>
      </c>
      <c r="G67" s="4" cm="1">
        <f t="array" ref="G67">_xlfn.IFS(F67&gt;6.2, 1, F67&lt;3.7, 2, TRUE, 0)</f>
        <v>2</v>
      </c>
      <c r="H67" s="4">
        <v>10.9</v>
      </c>
      <c r="I67" s="4" cm="1">
        <f t="array" ref="I67">_xlfn.IFS(H67&gt;18, 1, H67&lt;13, 2, TRUE, 0)</f>
        <v>2</v>
      </c>
      <c r="J67" s="4">
        <v>31.7</v>
      </c>
      <c r="K67" s="4" cm="1">
        <f t="array" ref="K67">_xlfn.IFS(J67&gt;55, 1, J67&lt;34, 2, TRUE, 0)</f>
        <v>2</v>
      </c>
      <c r="L67" s="4">
        <v>89</v>
      </c>
      <c r="M67" s="4">
        <v>0</v>
      </c>
      <c r="N67" s="4">
        <v>30.6</v>
      </c>
      <c r="O67" s="4">
        <v>0</v>
      </c>
      <c r="P67" s="4">
        <v>34.4</v>
      </c>
      <c r="Q67" s="4">
        <v>0</v>
      </c>
      <c r="R67" s="4">
        <v>191</v>
      </c>
      <c r="S67" s="4">
        <v>0</v>
      </c>
      <c r="T67" s="4">
        <v>13.7</v>
      </c>
      <c r="U67" s="4">
        <v>0</v>
      </c>
      <c r="V67" s="4">
        <v>65.7</v>
      </c>
      <c r="W67" s="4">
        <v>0</v>
      </c>
      <c r="X67" s="4">
        <v>19</v>
      </c>
      <c r="Y67" s="4">
        <v>2</v>
      </c>
      <c r="Z67" s="4">
        <v>7.5</v>
      </c>
      <c r="AA67" s="4">
        <v>0</v>
      </c>
      <c r="AB67" s="4">
        <v>7</v>
      </c>
      <c r="AC67" s="4">
        <v>1</v>
      </c>
      <c r="AD67" s="4">
        <v>0.8</v>
      </c>
      <c r="AE67" s="4">
        <v>0</v>
      </c>
      <c r="AF67" s="4">
        <v>101</v>
      </c>
      <c r="AG67" s="4" cm="1">
        <f t="array" ref="AG67">_xlfn.IFS(AF67&gt;100, 1, AF67&lt;70, 2, TRUE, 0)</f>
        <v>1</v>
      </c>
      <c r="AH67" s="4">
        <v>79.7</v>
      </c>
      <c r="AI67" s="4" cm="1">
        <f t="array" ref="AI67">_xlfn.IFS(AH67&gt;20, 1, AH67&lt;8, 2, TRUE, 0)</f>
        <v>1</v>
      </c>
      <c r="AJ67" s="4">
        <v>10.5</v>
      </c>
      <c r="AK67" s="4" cm="1">
        <f t="array" ref="AK67">_xlfn.IFS(AJ67&gt;1.3, 1, AJ67&lt;0.7, 2, TRUE, 0)</f>
        <v>1</v>
      </c>
      <c r="AL67" s="4">
        <v>15</v>
      </c>
      <c r="AM67" s="4">
        <v>0</v>
      </c>
      <c r="AN67" s="4">
        <v>12</v>
      </c>
      <c r="AO67" s="4" cm="1">
        <f t="array" ref="AO67">_xlfn.IFS(AN67&gt;52, 1, AN67&lt;7, 2, TRUE, 0)</f>
        <v>0</v>
      </c>
      <c r="AP67" s="4">
        <v>7.2</v>
      </c>
      <c r="AQ67" s="4">
        <v>0</v>
      </c>
      <c r="AR67" s="4">
        <v>152</v>
      </c>
      <c r="AS67" s="4">
        <v>0</v>
      </c>
      <c r="AT67" s="4">
        <v>86</v>
      </c>
      <c r="AU67" s="4">
        <v>0</v>
      </c>
      <c r="AV67" s="4">
        <v>8.8000000000000007</v>
      </c>
      <c r="AW67" s="4">
        <v>0</v>
      </c>
      <c r="AX67" s="4">
        <v>5</v>
      </c>
      <c r="AY67" s="4">
        <v>0</v>
      </c>
      <c r="AZ67" s="4">
        <v>141</v>
      </c>
      <c r="BA67" s="4" cm="1">
        <f t="array" ref="BA67">_xlfn.IFS(AZ67&gt;146, 1, AZ67&lt;136, 2, TRUE, 0)</f>
        <v>0</v>
      </c>
      <c r="BB67" s="4">
        <v>4.3</v>
      </c>
      <c r="BC67" s="4" cm="1">
        <f t="array" ref="BC67">_xlfn.IFS(BB67&gt;5.1, 1, BB67&lt;3.5, 2, TRUE, 0)</f>
        <v>0</v>
      </c>
      <c r="BD67" s="4">
        <v>6</v>
      </c>
      <c r="BE67" s="4">
        <v>2</v>
      </c>
      <c r="BF67" s="4">
        <v>4.0999999999999996</v>
      </c>
      <c r="BG67" s="4">
        <v>0</v>
      </c>
      <c r="BH67" s="4">
        <v>1.9</v>
      </c>
      <c r="BI67" s="4">
        <v>0</v>
      </c>
      <c r="BJ67" s="4">
        <v>51</v>
      </c>
      <c r="BK67" s="4">
        <v>0</v>
      </c>
      <c r="BL67" s="4">
        <v>95</v>
      </c>
      <c r="BM67" s="4">
        <v>0</v>
      </c>
      <c r="BN67" s="4">
        <v>120</v>
      </c>
      <c r="BO67" s="4">
        <v>2</v>
      </c>
      <c r="BP67" s="4">
        <v>215</v>
      </c>
      <c r="BQ67" s="4">
        <v>2</v>
      </c>
      <c r="BR67" s="4">
        <v>495</v>
      </c>
      <c r="BS67" s="4">
        <v>1</v>
      </c>
      <c r="BV67" s="6" t="s">
        <v>164</v>
      </c>
      <c r="BW67" s="4">
        <f>COUNTIF(O:O,"0")</f>
        <v>86</v>
      </c>
    </row>
    <row r="68" spans="1:75" ht="15.75" customHeight="1">
      <c r="A68" s="4">
        <v>348953</v>
      </c>
      <c r="B68" s="10" t="s">
        <v>11</v>
      </c>
      <c r="C68" s="2">
        <v>45</v>
      </c>
      <c r="D68" s="4">
        <v>6</v>
      </c>
      <c r="E68" s="4" cm="1">
        <f t="array" ref="E68">_xlfn.IFS(D68&gt;10, 1, D68&lt;4, 2, TRUE, 0)</f>
        <v>0</v>
      </c>
      <c r="F68" s="4">
        <v>2.7</v>
      </c>
      <c r="G68" s="4" cm="1">
        <f t="array" ref="G68">_xlfn.IFS(F68&gt;6.2, 1, F68&lt;3.7, 2, TRUE, 0)</f>
        <v>2</v>
      </c>
      <c r="H68" s="4">
        <v>8.1</v>
      </c>
      <c r="I68" s="4" cm="1">
        <f t="array" ref="I68">_xlfn.IFS(H68&gt;18, 1, H68&lt;13, 2, TRUE, 0)</f>
        <v>2</v>
      </c>
      <c r="J68" s="4">
        <v>23.4</v>
      </c>
      <c r="K68" s="4" cm="1">
        <f t="array" ref="K68">_xlfn.IFS(J68&gt;55, 1, J68&lt;34, 2, TRUE, 0)</f>
        <v>2</v>
      </c>
      <c r="L68" s="4">
        <v>86.7</v>
      </c>
      <c r="M68" s="4">
        <v>0</v>
      </c>
      <c r="N68" s="4">
        <v>30</v>
      </c>
      <c r="O68" s="4">
        <v>0</v>
      </c>
      <c r="P68" s="4">
        <v>34.6</v>
      </c>
      <c r="Q68" s="4">
        <v>0</v>
      </c>
      <c r="R68" s="4">
        <v>121</v>
      </c>
      <c r="S68" s="4">
        <v>2</v>
      </c>
      <c r="T68" s="4">
        <v>14.6</v>
      </c>
      <c r="U68" s="4">
        <v>0</v>
      </c>
      <c r="V68" s="4">
        <v>70.599999999999994</v>
      </c>
      <c r="W68" s="4">
        <v>0</v>
      </c>
      <c r="X68" s="4">
        <v>17.2</v>
      </c>
      <c r="Y68" s="4">
        <v>2</v>
      </c>
      <c r="Z68" s="4">
        <v>6.5</v>
      </c>
      <c r="AA68" s="4">
        <v>0</v>
      </c>
      <c r="AB68" s="4">
        <v>5</v>
      </c>
      <c r="AC68" s="4">
        <v>0</v>
      </c>
      <c r="AD68" s="4">
        <v>0.7</v>
      </c>
      <c r="AE68" s="4">
        <v>0</v>
      </c>
      <c r="AF68" s="4">
        <v>202</v>
      </c>
      <c r="AG68" s="4" cm="1">
        <f t="array" ref="AG68">_xlfn.IFS(AF68&gt;100, 1, AF68&lt;70, 2, TRUE, 0)</f>
        <v>1</v>
      </c>
      <c r="AH68" s="4">
        <v>74.099999999999994</v>
      </c>
      <c r="AI68" s="4" cm="1">
        <f t="array" ref="AI68">_xlfn.IFS(AH68&gt;20, 1, AH68&lt;8, 2, TRUE, 0)</f>
        <v>1</v>
      </c>
      <c r="AJ68" s="4">
        <v>7.2</v>
      </c>
      <c r="AK68" s="4" cm="1">
        <f t="array" ref="AK68">_xlfn.IFS(AJ68&gt;1.3, 1, AJ68&lt;0.7, 2, TRUE, 0)</f>
        <v>1</v>
      </c>
      <c r="AL68" s="4">
        <v>14</v>
      </c>
      <c r="AM68" s="4">
        <v>0</v>
      </c>
      <c r="AN68" s="4">
        <v>7</v>
      </c>
      <c r="AO68" s="4" cm="1">
        <f t="array" ref="AO68">_xlfn.IFS(AN68&gt;52, 1, AN68&lt;7, 2, TRUE, 0)</f>
        <v>0</v>
      </c>
      <c r="AP68" s="4">
        <v>6.4</v>
      </c>
      <c r="AQ68" s="4">
        <v>0</v>
      </c>
      <c r="AR68" s="4">
        <v>140</v>
      </c>
      <c r="AS68" s="4">
        <v>0</v>
      </c>
      <c r="AT68" s="4">
        <v>109</v>
      </c>
      <c r="AU68" s="4">
        <v>0</v>
      </c>
      <c r="AV68" s="4">
        <v>8.3000000000000007</v>
      </c>
      <c r="AW68" s="4">
        <v>2</v>
      </c>
      <c r="AX68" s="4">
        <v>5.0999999999999996</v>
      </c>
      <c r="AY68" s="4">
        <v>0</v>
      </c>
      <c r="AZ68" s="4">
        <v>138</v>
      </c>
      <c r="BA68" s="4" cm="1">
        <f t="array" ref="BA68">_xlfn.IFS(AZ68&gt;146, 1, AZ68&lt;136, 2, TRUE, 0)</f>
        <v>0</v>
      </c>
      <c r="BB68" s="4">
        <v>4.2</v>
      </c>
      <c r="BC68" s="4" cm="1">
        <f t="array" ref="BC68">_xlfn.IFS(BB68&gt;5.1, 1, BB68&lt;3.5, 2, TRUE, 0)</f>
        <v>0</v>
      </c>
      <c r="BD68" s="4">
        <v>5.8</v>
      </c>
      <c r="BE68" s="4">
        <v>2</v>
      </c>
      <c r="BF68" s="4">
        <v>3.1</v>
      </c>
      <c r="BG68" s="4">
        <v>2</v>
      </c>
      <c r="BH68" s="4">
        <v>2.7</v>
      </c>
      <c r="BI68" s="4">
        <v>0</v>
      </c>
      <c r="BJ68" s="4">
        <v>59</v>
      </c>
      <c r="BK68" s="4">
        <v>0</v>
      </c>
      <c r="BL68" s="4">
        <v>72</v>
      </c>
      <c r="BM68" s="4">
        <v>0</v>
      </c>
      <c r="BN68" s="4">
        <v>110</v>
      </c>
      <c r="BO68" s="4">
        <v>2</v>
      </c>
      <c r="BP68" s="4">
        <v>182</v>
      </c>
      <c r="BQ68" s="4">
        <v>2</v>
      </c>
      <c r="BR68" s="4">
        <v>517</v>
      </c>
      <c r="BS68" s="4">
        <v>1</v>
      </c>
      <c r="BV68" s="6" t="s">
        <v>165</v>
      </c>
      <c r="BW68" s="4">
        <f>COUNTIF(O:O,"2")</f>
        <v>9</v>
      </c>
    </row>
    <row r="69" spans="1:75" ht="15.75" customHeight="1">
      <c r="A69" s="4">
        <v>350633</v>
      </c>
      <c r="B69" s="10" t="s">
        <v>21</v>
      </c>
      <c r="C69" s="2">
        <v>52</v>
      </c>
      <c r="D69" s="4">
        <v>6.68</v>
      </c>
      <c r="E69" s="4" cm="1">
        <f t="array" ref="E69">_xlfn.IFS(D69&gt;10, 1, D69&lt;4, 2, TRUE, 0)</f>
        <v>0</v>
      </c>
      <c r="F69" s="4">
        <v>3.91</v>
      </c>
      <c r="G69" s="4" cm="1">
        <f t="array" ref="G69">_xlfn.IFS(F69&gt;6.2, 1, F69&lt;3.7, 2, TRUE, 0)</f>
        <v>0</v>
      </c>
      <c r="H69" s="4">
        <v>11.6</v>
      </c>
      <c r="I69" s="4" cm="1">
        <f t="array" ref="I69">_xlfn.IFS(H69&gt;18, 1, H69&lt;13, 2, TRUE, 0)</f>
        <v>2</v>
      </c>
      <c r="J69" s="4">
        <v>34.700000000000003</v>
      </c>
      <c r="K69" s="4" cm="1">
        <f t="array" ref="K69">_xlfn.IFS(J69&gt;55, 1, J69&lt;34, 2, TRUE, 0)</f>
        <v>0</v>
      </c>
      <c r="L69" s="4">
        <v>88.7</v>
      </c>
      <c r="M69" s="4">
        <v>0</v>
      </c>
      <c r="N69" s="4">
        <v>29.7</v>
      </c>
      <c r="O69" s="4">
        <v>0</v>
      </c>
      <c r="P69" s="4">
        <v>33.4</v>
      </c>
      <c r="Q69" s="4">
        <v>0</v>
      </c>
      <c r="R69" s="4">
        <v>223</v>
      </c>
      <c r="S69" s="4">
        <v>0</v>
      </c>
      <c r="T69" s="4">
        <v>13.5</v>
      </c>
      <c r="U69" s="4">
        <v>0</v>
      </c>
      <c r="V69" s="4">
        <v>74.900000000000006</v>
      </c>
      <c r="W69" s="4">
        <v>0</v>
      </c>
      <c r="X69" s="4">
        <v>15.7</v>
      </c>
      <c r="Y69" s="4">
        <v>2</v>
      </c>
      <c r="Z69" s="4">
        <v>4.9000000000000004</v>
      </c>
      <c r="AA69" s="4">
        <v>0</v>
      </c>
      <c r="AB69" s="4">
        <v>3.6</v>
      </c>
      <c r="AC69" s="4">
        <v>0</v>
      </c>
      <c r="AD69" s="4">
        <v>0.9</v>
      </c>
      <c r="AE69" s="4">
        <v>0</v>
      </c>
      <c r="AF69" s="4">
        <v>153</v>
      </c>
      <c r="AG69" s="4" cm="1">
        <f t="array" ref="AG69">_xlfn.IFS(AF69&gt;100, 1, AF69&lt;70, 2, TRUE, 0)</f>
        <v>1</v>
      </c>
      <c r="AH69" s="4">
        <v>80</v>
      </c>
      <c r="AI69" s="4" cm="1">
        <f t="array" ref="AI69">_xlfn.IFS(AH69&gt;20, 1, AH69&lt;8, 2, TRUE, 0)</f>
        <v>1</v>
      </c>
      <c r="AJ69" s="4">
        <v>9.9</v>
      </c>
      <c r="AK69" s="4" cm="1">
        <f t="array" ref="AK69">_xlfn.IFS(AJ69&gt;1.3, 1, AJ69&lt;0.7, 2, TRUE, 0)</f>
        <v>1</v>
      </c>
      <c r="AL69" s="4">
        <v>11</v>
      </c>
      <c r="AM69" s="4">
        <v>2</v>
      </c>
      <c r="AN69" s="4">
        <v>11</v>
      </c>
      <c r="AO69" s="4" cm="1">
        <f t="array" ref="AO69">_xlfn.IFS(AN69&gt;52, 1, AN69&lt;7, 2, TRUE, 0)</f>
        <v>0</v>
      </c>
      <c r="AP69" s="4">
        <v>6.8</v>
      </c>
      <c r="AQ69" s="4">
        <v>0</v>
      </c>
      <c r="AR69" s="4">
        <v>144</v>
      </c>
      <c r="AS69" s="4">
        <v>0</v>
      </c>
      <c r="AT69" s="4">
        <v>93</v>
      </c>
      <c r="AU69" s="4">
        <v>0</v>
      </c>
      <c r="AV69" s="4">
        <v>10.1</v>
      </c>
      <c r="AW69" s="4">
        <v>0</v>
      </c>
      <c r="AX69" s="4">
        <v>5.2</v>
      </c>
      <c r="AY69" s="4">
        <v>1</v>
      </c>
      <c r="AZ69" s="4">
        <v>136</v>
      </c>
      <c r="BA69" s="4" cm="1">
        <f t="array" ref="BA69">_xlfn.IFS(AZ69&gt;146, 1, AZ69&lt;136, 2, TRUE, 0)</f>
        <v>0</v>
      </c>
      <c r="BB69" s="4">
        <v>5.4</v>
      </c>
      <c r="BC69" s="4" cm="1">
        <f t="array" ref="BC69">_xlfn.IFS(BB69&gt;5.1, 1, BB69&lt;3.5, 2, TRUE, 0)</f>
        <v>1</v>
      </c>
      <c r="BD69" s="4">
        <v>7.8</v>
      </c>
      <c r="BE69" s="4">
        <v>0</v>
      </c>
      <c r="BF69" s="4">
        <v>4.3</v>
      </c>
      <c r="BG69" s="4">
        <v>0</v>
      </c>
      <c r="BH69" s="4">
        <v>3.5</v>
      </c>
      <c r="BI69" s="4">
        <v>0</v>
      </c>
      <c r="BJ69" s="4">
        <v>60</v>
      </c>
      <c r="BK69" s="4">
        <v>0</v>
      </c>
      <c r="BL69" s="4">
        <v>73</v>
      </c>
      <c r="BM69" s="4">
        <v>0</v>
      </c>
      <c r="BN69" s="4">
        <v>197</v>
      </c>
      <c r="BO69" s="4">
        <v>0</v>
      </c>
      <c r="BP69" s="4">
        <v>270</v>
      </c>
      <c r="BQ69" s="4">
        <v>0</v>
      </c>
      <c r="BR69" s="4">
        <v>281</v>
      </c>
      <c r="BS69" s="4">
        <v>0</v>
      </c>
    </row>
    <row r="70" spans="1:75" ht="15.75" customHeight="1">
      <c r="A70" s="1">
        <v>351317</v>
      </c>
      <c r="B70" s="7" t="s">
        <v>11</v>
      </c>
      <c r="C70" s="2">
        <v>65</v>
      </c>
      <c r="D70" s="4">
        <v>6.96</v>
      </c>
      <c r="E70" s="4" cm="1">
        <f t="array" ref="E70">_xlfn.IFS(D70&gt;10, 1, D70&lt;4, 2, TRUE, 0)</f>
        <v>0</v>
      </c>
      <c r="F70" s="4">
        <v>4.16</v>
      </c>
      <c r="G70" s="4" cm="1">
        <f t="array" ref="G70">_xlfn.IFS(F70&gt;6.2, 1, F70&lt;3.7, 2, TRUE, 0)</f>
        <v>0</v>
      </c>
      <c r="H70" s="4">
        <v>9</v>
      </c>
      <c r="I70" s="4" cm="1">
        <f t="array" ref="I70">_xlfn.IFS(H70&gt;18, 1, H70&lt;13, 2, TRUE, 0)</f>
        <v>2</v>
      </c>
      <c r="J70" s="4">
        <v>27.8</v>
      </c>
      <c r="K70" s="4" cm="1">
        <f t="array" ref="K70">_xlfn.IFS(J70&gt;55, 1, J70&lt;34, 2, TRUE, 0)</f>
        <v>2</v>
      </c>
      <c r="L70" s="4">
        <v>66.8</v>
      </c>
      <c r="M70" s="4">
        <v>2</v>
      </c>
      <c r="N70" s="4">
        <v>21.6</v>
      </c>
      <c r="O70" s="4">
        <v>2</v>
      </c>
      <c r="P70" s="4">
        <v>32.4</v>
      </c>
      <c r="Q70" s="4">
        <v>0</v>
      </c>
      <c r="R70" s="4">
        <v>206</v>
      </c>
      <c r="S70" s="4">
        <v>0</v>
      </c>
      <c r="T70" s="4">
        <v>16.2</v>
      </c>
      <c r="U70" s="4">
        <v>1</v>
      </c>
      <c r="V70" s="4">
        <v>76.400000000000006</v>
      </c>
      <c r="W70" s="4">
        <v>0</v>
      </c>
      <c r="X70" s="4">
        <v>13.2</v>
      </c>
      <c r="Y70" s="4">
        <v>2</v>
      </c>
      <c r="Z70" s="4">
        <v>7.2</v>
      </c>
      <c r="AA70" s="4">
        <v>0</v>
      </c>
      <c r="AB70" s="4">
        <v>2.6</v>
      </c>
      <c r="AC70" s="4">
        <v>0</v>
      </c>
      <c r="AD70" s="4">
        <v>0.6</v>
      </c>
      <c r="AE70" s="4">
        <v>0</v>
      </c>
      <c r="AF70" s="4">
        <v>269</v>
      </c>
      <c r="AG70" s="4" cm="1">
        <f t="array" ref="AG70">_xlfn.IFS(AF70&gt;100, 1, AF70&lt;70, 2, TRUE, 0)</f>
        <v>1</v>
      </c>
      <c r="AH70" s="4">
        <v>86.1</v>
      </c>
      <c r="AI70" s="4" cm="1">
        <f t="array" ref="AI70">_xlfn.IFS(AH70&gt;20, 1, AH70&lt;8, 2, TRUE, 0)</f>
        <v>1</v>
      </c>
      <c r="AJ70" s="4">
        <v>12.1</v>
      </c>
      <c r="AK70" s="4" cm="1">
        <f t="array" ref="AK70">_xlfn.IFS(AJ70&gt;1.3, 1, AJ70&lt;0.7, 2, TRUE, 0)</f>
        <v>1</v>
      </c>
      <c r="AL70" s="4">
        <v>19</v>
      </c>
      <c r="AM70" s="4">
        <v>0</v>
      </c>
      <c r="AN70" s="4">
        <v>15</v>
      </c>
      <c r="AO70" s="4" cm="1">
        <f t="array" ref="AO70">_xlfn.IFS(AN70&gt;52, 1, AN70&lt;7, 2, TRUE, 0)</f>
        <v>0</v>
      </c>
      <c r="AP70" s="4">
        <v>7.1</v>
      </c>
      <c r="AQ70" s="4">
        <v>0</v>
      </c>
      <c r="AR70" s="4">
        <v>139</v>
      </c>
      <c r="AS70" s="4">
        <v>0</v>
      </c>
      <c r="AT70" s="4">
        <v>206</v>
      </c>
      <c r="AU70" s="4">
        <v>1</v>
      </c>
      <c r="AV70" s="4">
        <v>9.3000000000000007</v>
      </c>
      <c r="AW70" s="4">
        <v>0</v>
      </c>
      <c r="AX70" s="4">
        <v>5.5</v>
      </c>
      <c r="AY70" s="4">
        <v>1</v>
      </c>
      <c r="AZ70" s="4">
        <v>135</v>
      </c>
      <c r="BA70" s="4" cm="1">
        <f t="array" ref="BA70">_xlfn.IFS(AZ70&gt;146, 1, AZ70&lt;136, 2, TRUE, 0)</f>
        <v>2</v>
      </c>
      <c r="BB70" s="4">
        <v>4.5999999999999996</v>
      </c>
      <c r="BC70" s="4" cm="1">
        <f t="array" ref="BC70">_xlfn.IFS(BB70&gt;5.1, 1, BB70&lt;3.5, 2, TRUE, 0)</f>
        <v>0</v>
      </c>
      <c r="BD70" s="4">
        <v>6.7</v>
      </c>
      <c r="BE70" s="4">
        <v>0</v>
      </c>
      <c r="BF70" s="4">
        <v>4.0999999999999996</v>
      </c>
      <c r="BG70" s="4">
        <v>0</v>
      </c>
      <c r="BH70" s="4">
        <v>2.6</v>
      </c>
      <c r="BI70" s="4">
        <v>0</v>
      </c>
      <c r="BJ70" s="4">
        <v>158</v>
      </c>
      <c r="BK70" s="4">
        <v>1</v>
      </c>
      <c r="BL70" s="4">
        <v>49</v>
      </c>
      <c r="BM70" s="4">
        <v>0</v>
      </c>
      <c r="BN70" s="4">
        <v>161</v>
      </c>
      <c r="BO70" s="4">
        <v>0</v>
      </c>
      <c r="BP70" s="4">
        <v>210</v>
      </c>
      <c r="BQ70" s="4">
        <v>2</v>
      </c>
      <c r="BR70" s="4">
        <v>366</v>
      </c>
      <c r="BS70" s="4">
        <v>0</v>
      </c>
      <c r="BV70" s="1" t="s">
        <v>166</v>
      </c>
      <c r="BW70" s="4">
        <f>COUNTIF(Q:Q,"1")</f>
        <v>0</v>
      </c>
    </row>
    <row r="71" spans="1:75" ht="15.75" customHeight="1">
      <c r="A71" s="1">
        <v>352633</v>
      </c>
      <c r="B71" s="7" t="s">
        <v>21</v>
      </c>
      <c r="C71" s="4">
        <v>50</v>
      </c>
      <c r="D71" s="4">
        <v>7.19</v>
      </c>
      <c r="E71" s="4" cm="1">
        <f t="array" ref="E71">_xlfn.IFS(D71&gt;10, 1, D71&lt;4, 2, TRUE, 0)</f>
        <v>0</v>
      </c>
      <c r="F71" s="4">
        <v>3.24</v>
      </c>
      <c r="G71" s="4" cm="1">
        <f t="array" ref="G71">_xlfn.IFS(F71&gt;6.2, 1, F71&lt;3.7, 2, TRUE, 0)</f>
        <v>2</v>
      </c>
      <c r="H71" s="4">
        <v>9.6</v>
      </c>
      <c r="I71" s="4" cm="1">
        <f t="array" ref="I71">_xlfn.IFS(H71&gt;18, 1, H71&lt;13, 2, TRUE, 0)</f>
        <v>2</v>
      </c>
      <c r="J71" s="4">
        <v>29</v>
      </c>
      <c r="K71" s="4" cm="1">
        <f t="array" ref="K71">_xlfn.IFS(J71&gt;55, 1, J71&lt;34, 2, TRUE, 0)</f>
        <v>2</v>
      </c>
      <c r="L71" s="4">
        <v>89.5</v>
      </c>
      <c r="M71" s="4">
        <v>0</v>
      </c>
      <c r="N71" s="4">
        <v>29.6</v>
      </c>
      <c r="O71" s="4">
        <v>0</v>
      </c>
      <c r="P71" s="4">
        <v>33.1</v>
      </c>
      <c r="Q71" s="4">
        <v>0</v>
      </c>
      <c r="R71" s="4">
        <v>203</v>
      </c>
      <c r="S71" s="4">
        <v>0</v>
      </c>
      <c r="T71" s="4">
        <v>14.2</v>
      </c>
      <c r="U71" s="4">
        <v>0</v>
      </c>
      <c r="V71" s="4">
        <v>72.7</v>
      </c>
      <c r="W71" s="4">
        <v>0</v>
      </c>
      <c r="X71" s="4">
        <v>12.7</v>
      </c>
      <c r="Y71" s="4">
        <v>2</v>
      </c>
      <c r="Z71" s="4">
        <v>9.1999999999999993</v>
      </c>
      <c r="AA71" s="4">
        <v>0</v>
      </c>
      <c r="AB71" s="4">
        <v>4.7</v>
      </c>
      <c r="AC71" s="4">
        <v>0</v>
      </c>
      <c r="AD71" s="4">
        <v>0.7</v>
      </c>
      <c r="AE71" s="4">
        <v>0</v>
      </c>
      <c r="AF71" s="4">
        <v>312</v>
      </c>
      <c r="AG71" s="4" cm="1">
        <f t="array" ref="AG71">_xlfn.IFS(AF71&gt;100, 1, AF71&lt;70, 2, TRUE, 0)</f>
        <v>1</v>
      </c>
      <c r="AH71" s="4">
        <v>72.7</v>
      </c>
      <c r="AI71" s="4" cm="1">
        <f t="array" ref="AI71">_xlfn.IFS(AH71&gt;20, 1, AH71&lt;8, 2, TRUE, 0)</f>
        <v>1</v>
      </c>
      <c r="AJ71" s="4">
        <v>6.8</v>
      </c>
      <c r="AK71" s="4" cm="1">
        <f t="array" ref="AK71">_xlfn.IFS(AJ71&gt;1.3, 1, AJ71&lt;0.7, 2, TRUE, 0)</f>
        <v>1</v>
      </c>
      <c r="AL71" s="4">
        <v>44</v>
      </c>
      <c r="AM71" s="4">
        <v>1</v>
      </c>
      <c r="AN71" s="4">
        <v>39</v>
      </c>
      <c r="AO71" s="4" cm="1">
        <f t="array" ref="AO71">_xlfn.IFS(AN71&gt;52, 1, AN71&lt;7, 2, TRUE, 0)</f>
        <v>0</v>
      </c>
      <c r="AP71" s="4">
        <v>6.4</v>
      </c>
      <c r="AQ71" s="4">
        <v>0</v>
      </c>
      <c r="AR71" s="4">
        <v>216</v>
      </c>
      <c r="AS71" s="4">
        <v>1</v>
      </c>
      <c r="AT71" s="4">
        <v>37</v>
      </c>
      <c r="AU71" s="4">
        <v>0</v>
      </c>
      <c r="AV71" s="4">
        <v>8.6999999999999993</v>
      </c>
      <c r="AW71" s="4">
        <v>2</v>
      </c>
      <c r="AX71" s="4">
        <v>5.9</v>
      </c>
      <c r="AY71" s="4">
        <v>1</v>
      </c>
      <c r="AZ71" s="4">
        <v>138</v>
      </c>
      <c r="BA71" s="4" cm="1">
        <f t="array" ref="BA71">_xlfn.IFS(AZ71&gt;146, 1, AZ71&lt;136, 2, TRUE, 0)</f>
        <v>0</v>
      </c>
      <c r="BB71" s="4">
        <v>4.0999999999999996</v>
      </c>
      <c r="BC71" s="4" cm="1">
        <f t="array" ref="BC71">_xlfn.IFS(BB71&gt;5.1, 1, BB71&lt;3.5, 2, TRUE, 0)</f>
        <v>0</v>
      </c>
      <c r="BD71" s="4">
        <v>6.5</v>
      </c>
      <c r="BE71" s="4">
        <v>2</v>
      </c>
      <c r="BF71" s="4">
        <v>3.6</v>
      </c>
      <c r="BG71" s="4">
        <v>0</v>
      </c>
      <c r="BH71" s="4">
        <v>2.9</v>
      </c>
      <c r="BI71" s="4">
        <v>0</v>
      </c>
      <c r="BJ71" s="4">
        <v>790</v>
      </c>
      <c r="BK71" s="4">
        <v>1</v>
      </c>
      <c r="BL71" s="4">
        <v>47</v>
      </c>
      <c r="BM71" s="4">
        <v>0</v>
      </c>
      <c r="BN71" s="4">
        <v>201</v>
      </c>
      <c r="BO71" s="4">
        <v>0</v>
      </c>
      <c r="BP71" s="4">
        <v>248</v>
      </c>
      <c r="BQ71" s="4">
        <v>2</v>
      </c>
      <c r="BR71" s="4">
        <v>360</v>
      </c>
      <c r="BS71" s="4">
        <v>0</v>
      </c>
      <c r="BV71" s="6" t="s">
        <v>167</v>
      </c>
      <c r="BW71" s="4">
        <f>COUNTIF(Q:Q,"0")</f>
        <v>110</v>
      </c>
    </row>
    <row r="72" spans="1:75" ht="15.75" customHeight="1">
      <c r="A72" s="1">
        <v>356450</v>
      </c>
      <c r="B72" s="7" t="s">
        <v>11</v>
      </c>
      <c r="C72" s="4">
        <v>79</v>
      </c>
      <c r="D72" s="4">
        <v>9.1300000000000008</v>
      </c>
      <c r="E72" s="4" cm="1">
        <f t="array" ref="E72">_xlfn.IFS(D72&gt;10, 1, D72&lt;4, 2, TRUE, 0)</f>
        <v>0</v>
      </c>
      <c r="F72" s="4">
        <v>3</v>
      </c>
      <c r="G72" s="4" cm="1">
        <f t="array" ref="G72">_xlfn.IFS(F72&gt;6.2, 1, F72&lt;3.7, 2, TRUE, 0)</f>
        <v>2</v>
      </c>
      <c r="H72" s="4">
        <v>9.3000000000000007</v>
      </c>
      <c r="I72" s="4" cm="1">
        <f t="array" ref="I72">_xlfn.IFS(H72&gt;18, 1, H72&lt;13, 2, TRUE, 0)</f>
        <v>2</v>
      </c>
      <c r="J72" s="4">
        <v>28</v>
      </c>
      <c r="K72" s="4" cm="1">
        <f t="array" ref="K72">_xlfn.IFS(J72&gt;55, 1, J72&lt;34, 2, TRUE, 0)</f>
        <v>2</v>
      </c>
      <c r="L72" s="4">
        <v>93.3</v>
      </c>
      <c r="M72" s="4">
        <v>0</v>
      </c>
      <c r="N72" s="4">
        <v>31</v>
      </c>
      <c r="O72" s="4">
        <v>0</v>
      </c>
      <c r="P72" s="4">
        <v>33.200000000000003</v>
      </c>
      <c r="Q72" s="4">
        <v>0</v>
      </c>
      <c r="R72" s="4">
        <v>180</v>
      </c>
      <c r="S72" s="4">
        <v>0</v>
      </c>
      <c r="T72" s="4">
        <v>15.8</v>
      </c>
      <c r="U72" s="4">
        <v>1</v>
      </c>
      <c r="V72" s="4">
        <v>74</v>
      </c>
      <c r="W72" s="4">
        <v>0</v>
      </c>
      <c r="X72" s="4">
        <v>10.1</v>
      </c>
      <c r="Y72" s="4">
        <v>2</v>
      </c>
      <c r="Z72" s="4">
        <v>8.1999999999999993</v>
      </c>
      <c r="AA72" s="4">
        <v>0</v>
      </c>
      <c r="AB72" s="4">
        <v>6.8</v>
      </c>
      <c r="AC72" s="4">
        <v>1</v>
      </c>
      <c r="AD72" s="4">
        <v>0.9</v>
      </c>
      <c r="AE72" s="4">
        <v>0</v>
      </c>
      <c r="AF72" s="4">
        <v>107</v>
      </c>
      <c r="AG72" s="4" cm="1">
        <f t="array" ref="AG72">_xlfn.IFS(AF72&gt;100, 1, AF72&lt;70, 2, TRUE, 0)</f>
        <v>1</v>
      </c>
      <c r="AH72" s="4">
        <v>89.9</v>
      </c>
      <c r="AI72" s="4" cm="1">
        <f t="array" ref="AI72">_xlfn.IFS(AH72&gt;20, 1, AH72&lt;8, 2, TRUE, 0)</f>
        <v>1</v>
      </c>
      <c r="AJ72" s="4">
        <v>8.1999999999999993</v>
      </c>
      <c r="AK72" s="4" cm="1">
        <f t="array" ref="AK72">_xlfn.IFS(AJ72&gt;1.3, 1, AJ72&lt;0.7, 2, TRUE, 0)</f>
        <v>1</v>
      </c>
      <c r="AL72" s="4">
        <v>18</v>
      </c>
      <c r="AM72" s="4">
        <v>0</v>
      </c>
      <c r="AN72" s="4">
        <v>12</v>
      </c>
      <c r="AO72" s="4" cm="1">
        <f t="array" ref="AO72">_xlfn.IFS(AN72&gt;52, 1, AN72&lt;7, 2, TRUE, 0)</f>
        <v>0</v>
      </c>
      <c r="AP72" s="4">
        <v>11.7</v>
      </c>
      <c r="AQ72" s="4">
        <v>1</v>
      </c>
      <c r="AR72" s="4">
        <v>175</v>
      </c>
      <c r="AS72" s="4">
        <v>0</v>
      </c>
      <c r="AT72" s="4">
        <v>246</v>
      </c>
      <c r="AU72" s="4">
        <v>1</v>
      </c>
      <c r="AV72" s="4">
        <v>7.7</v>
      </c>
      <c r="AW72" s="4">
        <v>2</v>
      </c>
      <c r="AX72" s="4">
        <v>6.1</v>
      </c>
      <c r="AY72" s="4">
        <v>1</v>
      </c>
      <c r="AZ72" s="4">
        <v>148</v>
      </c>
      <c r="BA72" s="4" cm="1">
        <f t="array" ref="BA72">_xlfn.IFS(AZ72&gt;146, 1, AZ72&lt;136, 2, TRUE, 0)</f>
        <v>1</v>
      </c>
      <c r="BB72" s="4">
        <v>4.5</v>
      </c>
      <c r="BC72" s="4" cm="1">
        <f t="array" ref="BC72">_xlfn.IFS(BB72&gt;5.1, 1, BB72&lt;3.5, 2, TRUE, 0)</f>
        <v>0</v>
      </c>
      <c r="BD72" s="4">
        <v>5.7</v>
      </c>
      <c r="BE72" s="4">
        <v>2</v>
      </c>
      <c r="BF72" s="4">
        <v>3.7</v>
      </c>
      <c r="BG72" s="4">
        <v>0</v>
      </c>
      <c r="BH72" s="4">
        <v>2</v>
      </c>
      <c r="BI72" s="4">
        <v>0</v>
      </c>
      <c r="BJ72" s="4">
        <v>57</v>
      </c>
      <c r="BK72" s="4">
        <v>0</v>
      </c>
      <c r="BL72" s="4">
        <v>88</v>
      </c>
      <c r="BM72" s="4">
        <v>0</v>
      </c>
      <c r="BN72" s="4">
        <v>100</v>
      </c>
      <c r="BO72" s="4">
        <v>2</v>
      </c>
      <c r="BP72" s="4">
        <v>188</v>
      </c>
      <c r="BQ72" s="4">
        <v>2</v>
      </c>
      <c r="BR72" s="4">
        <v>341</v>
      </c>
      <c r="BS72" s="4">
        <v>0</v>
      </c>
      <c r="BV72" s="6" t="s">
        <v>168</v>
      </c>
      <c r="BW72" s="4">
        <f>COUNTIF(Q:Q,"2")</f>
        <v>2</v>
      </c>
    </row>
    <row r="73" spans="1:75" ht="15.75" customHeight="1">
      <c r="A73" s="4">
        <v>356759</v>
      </c>
      <c r="B73" s="10" t="s">
        <v>21</v>
      </c>
      <c r="C73" s="4">
        <v>54</v>
      </c>
      <c r="D73" s="4">
        <v>5.8</v>
      </c>
      <c r="E73" s="4" cm="1">
        <f t="array" ref="E73">_xlfn.IFS(D73&gt;10, 1, D73&lt;4, 2, TRUE, 0)</f>
        <v>0</v>
      </c>
      <c r="F73" s="4">
        <v>3.63</v>
      </c>
      <c r="G73" s="4" cm="1">
        <f t="array" ref="G73">_xlfn.IFS(F73&gt;6.2, 1, F73&lt;3.7, 2, TRUE, 0)</f>
        <v>2</v>
      </c>
      <c r="H73" s="4">
        <v>11</v>
      </c>
      <c r="I73" s="4" cm="1">
        <f t="array" ref="I73">_xlfn.IFS(H73&gt;18, 1, H73&lt;13, 2, TRUE, 0)</f>
        <v>2</v>
      </c>
      <c r="J73" s="4">
        <v>31.7</v>
      </c>
      <c r="K73" s="4" cm="1">
        <f t="array" ref="K73">_xlfn.IFS(J73&gt;55, 1, J73&lt;34, 2, TRUE, 0)</f>
        <v>2</v>
      </c>
      <c r="L73" s="4">
        <v>87.3</v>
      </c>
      <c r="M73" s="4">
        <v>0</v>
      </c>
      <c r="N73" s="4">
        <v>30.3</v>
      </c>
      <c r="O73" s="4">
        <v>0</v>
      </c>
      <c r="P73" s="4">
        <v>34.700000000000003</v>
      </c>
      <c r="Q73" s="4">
        <v>0</v>
      </c>
      <c r="R73" s="4">
        <v>106</v>
      </c>
      <c r="S73" s="4">
        <v>2</v>
      </c>
      <c r="T73" s="4">
        <v>13.2</v>
      </c>
      <c r="U73" s="4">
        <v>0</v>
      </c>
      <c r="V73" s="4">
        <v>50.4</v>
      </c>
      <c r="W73" s="4">
        <v>0</v>
      </c>
      <c r="X73" s="4">
        <v>36.9</v>
      </c>
      <c r="Y73" s="4">
        <v>0</v>
      </c>
      <c r="Z73" s="4">
        <v>5.5</v>
      </c>
      <c r="AA73" s="4">
        <v>0</v>
      </c>
      <c r="AB73" s="4">
        <v>6.7</v>
      </c>
      <c r="AC73" s="4">
        <v>1</v>
      </c>
      <c r="AD73" s="4">
        <v>0.5</v>
      </c>
      <c r="AE73" s="4">
        <v>0</v>
      </c>
      <c r="AF73" s="4">
        <v>121</v>
      </c>
      <c r="AG73" s="4" cm="1">
        <f t="array" ref="AG73">_xlfn.IFS(AF73&gt;100, 1, AF73&lt;70, 2, TRUE, 0)</f>
        <v>1</v>
      </c>
      <c r="AH73" s="4">
        <v>110.9</v>
      </c>
      <c r="AI73" s="4" cm="1">
        <f t="array" ref="AI73">_xlfn.IFS(AH73&gt;20, 1, AH73&lt;8, 2, TRUE, 0)</f>
        <v>1</v>
      </c>
      <c r="AJ73" s="4">
        <v>10.9</v>
      </c>
      <c r="AK73" s="4" cm="1">
        <f t="array" ref="AK73">_xlfn.IFS(AJ73&gt;1.3, 1, AJ73&lt;0.7, 2, TRUE, 0)</f>
        <v>1</v>
      </c>
      <c r="AL73" s="4">
        <v>17</v>
      </c>
      <c r="AM73" s="4">
        <v>0</v>
      </c>
      <c r="AN73" s="4">
        <v>15</v>
      </c>
      <c r="AO73" s="4" cm="1">
        <f t="array" ref="AO73">_xlfn.IFS(AN73&gt;52, 1, AN73&lt;7, 2, TRUE, 0)</f>
        <v>0</v>
      </c>
      <c r="AP73" s="4">
        <v>6.9</v>
      </c>
      <c r="AQ73" s="4">
        <v>0</v>
      </c>
      <c r="AR73" s="4">
        <v>167</v>
      </c>
      <c r="AS73" s="4">
        <v>0</v>
      </c>
      <c r="AT73" s="4">
        <v>99</v>
      </c>
      <c r="AU73" s="4">
        <v>0</v>
      </c>
      <c r="AV73" s="4">
        <v>9.4</v>
      </c>
      <c r="AW73" s="4">
        <v>0</v>
      </c>
      <c r="AX73" s="4">
        <v>7.4</v>
      </c>
      <c r="AY73" s="4">
        <v>1</v>
      </c>
      <c r="AZ73" s="4">
        <v>138</v>
      </c>
      <c r="BA73" s="4" cm="1">
        <f t="array" ref="BA73">_xlfn.IFS(AZ73&gt;146, 1, AZ73&lt;136, 2, TRUE, 0)</f>
        <v>0</v>
      </c>
      <c r="BB73" s="4">
        <v>4.8</v>
      </c>
      <c r="BC73" s="4" cm="1">
        <f t="array" ref="BC73">_xlfn.IFS(BB73&gt;5.1, 1, BB73&lt;3.5, 2, TRUE, 0)</f>
        <v>0</v>
      </c>
      <c r="BD73" s="4">
        <v>7.1</v>
      </c>
      <c r="BE73" s="4">
        <v>0</v>
      </c>
      <c r="BF73" s="4">
        <v>4.5999999999999996</v>
      </c>
      <c r="BG73" s="4">
        <v>0</v>
      </c>
      <c r="BH73" s="4">
        <v>2.5</v>
      </c>
      <c r="BI73" s="4">
        <v>0</v>
      </c>
      <c r="BJ73" s="4">
        <v>80</v>
      </c>
      <c r="BK73" s="4">
        <v>0</v>
      </c>
      <c r="BL73" s="4">
        <v>68</v>
      </c>
      <c r="BM73" s="4">
        <v>0</v>
      </c>
      <c r="BN73" s="4">
        <v>147</v>
      </c>
      <c r="BO73" s="4">
        <v>0</v>
      </c>
      <c r="BP73" s="4">
        <v>215</v>
      </c>
      <c r="BQ73" s="4">
        <v>2</v>
      </c>
      <c r="BR73" s="4">
        <v>447</v>
      </c>
      <c r="BS73" s="4">
        <v>1</v>
      </c>
    </row>
    <row r="74" spans="1:75" ht="15.75" customHeight="1">
      <c r="A74" s="1">
        <v>356832</v>
      </c>
      <c r="B74" s="7" t="s">
        <v>11</v>
      </c>
      <c r="C74" s="4">
        <v>61</v>
      </c>
      <c r="D74" s="4">
        <v>6.6</v>
      </c>
      <c r="E74" s="4" cm="1">
        <f t="array" ref="E74">_xlfn.IFS(D74&gt;10, 1, D74&lt;4, 2, TRUE, 0)</f>
        <v>0</v>
      </c>
      <c r="F74" s="4">
        <v>3.59</v>
      </c>
      <c r="G74" s="4" cm="1">
        <f t="array" ref="G74">_xlfn.IFS(F74&gt;6.2, 1, F74&lt;3.7, 2, TRUE, 0)</f>
        <v>2</v>
      </c>
      <c r="H74" s="4">
        <v>10.7</v>
      </c>
      <c r="I74" s="4" cm="1">
        <f t="array" ref="I74">_xlfn.IFS(H74&gt;18, 1, H74&lt;13, 2, TRUE, 0)</f>
        <v>2</v>
      </c>
      <c r="J74" s="4">
        <v>30.4</v>
      </c>
      <c r="K74" s="4" cm="1">
        <f t="array" ref="K74">_xlfn.IFS(J74&gt;55, 1, J74&lt;34, 2, TRUE, 0)</f>
        <v>2</v>
      </c>
      <c r="L74" s="4">
        <v>84.7</v>
      </c>
      <c r="M74" s="4">
        <v>0</v>
      </c>
      <c r="N74" s="4">
        <v>29.8</v>
      </c>
      <c r="O74" s="4">
        <v>0</v>
      </c>
      <c r="P74" s="4">
        <v>35.200000000000003</v>
      </c>
      <c r="Q74" s="4">
        <v>0</v>
      </c>
      <c r="R74" s="4">
        <v>130</v>
      </c>
      <c r="S74" s="4">
        <v>2</v>
      </c>
      <c r="T74" s="4">
        <v>14.3</v>
      </c>
      <c r="U74" s="4">
        <v>0</v>
      </c>
      <c r="V74" s="4">
        <v>73.599999999999994</v>
      </c>
      <c r="W74" s="4">
        <v>0</v>
      </c>
      <c r="X74" s="4">
        <v>16.100000000000001</v>
      </c>
      <c r="Y74" s="4">
        <v>2</v>
      </c>
      <c r="Z74" s="4">
        <v>7.3</v>
      </c>
      <c r="AA74" s="4">
        <v>0</v>
      </c>
      <c r="AB74" s="4">
        <v>2.4</v>
      </c>
      <c r="AC74" s="4">
        <v>0</v>
      </c>
      <c r="AD74" s="4">
        <v>0.6</v>
      </c>
      <c r="AE74" s="4">
        <v>0</v>
      </c>
      <c r="AF74" s="4">
        <v>248</v>
      </c>
      <c r="AG74" s="4" cm="1">
        <f t="array" ref="AG74">_xlfn.IFS(AF74&gt;100, 1, AF74&lt;70, 2, TRUE, 0)</f>
        <v>1</v>
      </c>
      <c r="AH74" s="4">
        <v>81.5</v>
      </c>
      <c r="AI74" s="4" cm="1">
        <f t="array" ref="AI74">_xlfn.IFS(AH74&gt;20, 1, AH74&lt;8, 2, TRUE, 0)</f>
        <v>1</v>
      </c>
      <c r="AJ74" s="4">
        <v>9</v>
      </c>
      <c r="AK74" s="4" cm="1">
        <f t="array" ref="AK74">_xlfn.IFS(AJ74&gt;1.3, 1, AJ74&lt;0.7, 2, TRUE, 0)</f>
        <v>1</v>
      </c>
      <c r="AL74" s="4">
        <v>23</v>
      </c>
      <c r="AM74" s="4">
        <v>0</v>
      </c>
      <c r="AN74" s="4">
        <v>47</v>
      </c>
      <c r="AO74" s="4" cm="1">
        <f t="array" ref="AO74">_xlfn.IFS(AN74&gt;52, 1, AN74&lt;7, 2, TRUE, 0)</f>
        <v>0</v>
      </c>
      <c r="AP74" s="4">
        <v>7</v>
      </c>
      <c r="AQ74" s="4">
        <v>0</v>
      </c>
      <c r="AR74" s="4">
        <v>137</v>
      </c>
      <c r="AS74" s="4">
        <v>0</v>
      </c>
      <c r="AT74" s="4">
        <v>282</v>
      </c>
      <c r="AU74" s="4">
        <v>1</v>
      </c>
      <c r="AV74" s="4">
        <v>10</v>
      </c>
      <c r="AW74" s="4">
        <v>0</v>
      </c>
      <c r="AX74" s="4">
        <v>3.5</v>
      </c>
      <c r="AY74" s="4">
        <v>0</v>
      </c>
      <c r="AZ74" s="4">
        <v>134</v>
      </c>
      <c r="BA74" s="4" cm="1">
        <f t="array" ref="BA74">_xlfn.IFS(AZ74&gt;146, 1, AZ74&lt;136, 2, TRUE, 0)</f>
        <v>2</v>
      </c>
      <c r="BB74" s="4">
        <v>4.3</v>
      </c>
      <c r="BC74" s="4" cm="1">
        <f t="array" ref="BC74">_xlfn.IFS(BB74&gt;5.1, 1, BB74&lt;3.5, 2, TRUE, 0)</f>
        <v>0</v>
      </c>
      <c r="BD74" s="4">
        <v>6.7</v>
      </c>
      <c r="BE74" s="4">
        <v>0</v>
      </c>
      <c r="BF74" s="4">
        <v>4.2</v>
      </c>
      <c r="BG74" s="4">
        <v>0</v>
      </c>
      <c r="BH74" s="4">
        <v>2.5</v>
      </c>
      <c r="BI74" s="4">
        <v>0</v>
      </c>
      <c r="BJ74" s="4">
        <v>72</v>
      </c>
      <c r="BK74" s="4">
        <v>0</v>
      </c>
      <c r="BL74" s="4">
        <v>76</v>
      </c>
      <c r="BM74" s="4">
        <v>0</v>
      </c>
      <c r="BN74" s="4">
        <v>159</v>
      </c>
      <c r="BO74" s="4">
        <v>0</v>
      </c>
      <c r="BP74" s="4">
        <v>235</v>
      </c>
      <c r="BQ74" s="4">
        <v>2</v>
      </c>
      <c r="BR74" s="4">
        <v>380</v>
      </c>
      <c r="BS74" s="4">
        <v>0</v>
      </c>
      <c r="BV74" s="1" t="s">
        <v>169</v>
      </c>
      <c r="BW74" s="4">
        <f>COUNTIF(S:S,"1")</f>
        <v>3</v>
      </c>
    </row>
    <row r="75" spans="1:75" ht="15.75" customHeight="1">
      <c r="A75" s="4">
        <v>357019</v>
      </c>
      <c r="B75" s="10" t="s">
        <v>11</v>
      </c>
      <c r="C75" s="4">
        <v>64</v>
      </c>
      <c r="D75" s="4">
        <v>8.1199999999999992</v>
      </c>
      <c r="E75" s="4" cm="1">
        <f t="array" ref="E75">_xlfn.IFS(D75&gt;10, 1, D75&lt;4, 2, TRUE, 0)</f>
        <v>0</v>
      </c>
      <c r="F75" s="4">
        <v>5.09</v>
      </c>
      <c r="G75" s="4" cm="1">
        <f t="array" ref="G75">_xlfn.IFS(F75&gt;6.2, 1, F75&lt;3.7, 2, TRUE, 0)</f>
        <v>0</v>
      </c>
      <c r="H75" s="4">
        <v>11</v>
      </c>
      <c r="I75" s="4" cm="1">
        <f t="array" ref="I75">_xlfn.IFS(H75&gt;18, 1, H75&lt;13, 2, TRUE, 0)</f>
        <v>2</v>
      </c>
      <c r="J75" s="4">
        <v>35.4</v>
      </c>
      <c r="K75" s="4" cm="1">
        <f t="array" ref="K75">_xlfn.IFS(J75&gt;55, 1, J75&lt;34, 2, TRUE, 0)</f>
        <v>0</v>
      </c>
      <c r="L75" s="4">
        <v>69.5</v>
      </c>
      <c r="M75" s="4">
        <v>2</v>
      </c>
      <c r="N75" s="4">
        <v>21.6</v>
      </c>
      <c r="O75" s="4">
        <v>2</v>
      </c>
      <c r="P75" s="4">
        <v>31.1</v>
      </c>
      <c r="Q75" s="4">
        <v>0</v>
      </c>
      <c r="R75" s="4">
        <v>122</v>
      </c>
      <c r="S75" s="4">
        <v>2</v>
      </c>
      <c r="T75" s="4">
        <v>19.399999999999999</v>
      </c>
      <c r="U75" s="4">
        <v>1</v>
      </c>
      <c r="V75" s="4">
        <v>67.2</v>
      </c>
      <c r="W75" s="4">
        <v>0</v>
      </c>
      <c r="X75" s="4">
        <v>23.3</v>
      </c>
      <c r="Y75" s="4">
        <v>0</v>
      </c>
      <c r="Z75" s="4">
        <v>8.6999999999999993</v>
      </c>
      <c r="AA75" s="4">
        <v>0</v>
      </c>
      <c r="AB75" s="4">
        <v>0.6</v>
      </c>
      <c r="AC75" s="4">
        <v>0</v>
      </c>
      <c r="AD75" s="4">
        <v>0.2</v>
      </c>
      <c r="AE75" s="4">
        <v>0</v>
      </c>
      <c r="AF75" s="4">
        <v>98</v>
      </c>
      <c r="AG75" s="4" cm="1">
        <f t="array" ref="AG75">_xlfn.IFS(AF75&gt;100, 1, AF75&lt;70, 2, TRUE, 0)</f>
        <v>0</v>
      </c>
      <c r="AH75" s="4">
        <v>85.8</v>
      </c>
      <c r="AI75" s="4" cm="1">
        <f t="array" ref="AI75">_xlfn.IFS(AH75&gt;20, 1, AH75&lt;8, 2, TRUE, 0)</f>
        <v>1</v>
      </c>
      <c r="AJ75" s="4">
        <v>9.5</v>
      </c>
      <c r="AK75" s="4" cm="1">
        <f t="array" ref="AK75">_xlfn.IFS(AJ75&gt;1.3, 1, AJ75&lt;0.7, 2, TRUE, 0)</f>
        <v>1</v>
      </c>
      <c r="AL75" s="4">
        <v>14</v>
      </c>
      <c r="AM75" s="4">
        <v>0</v>
      </c>
      <c r="AN75" s="4">
        <v>14</v>
      </c>
      <c r="AO75" s="4" cm="1">
        <f t="array" ref="AO75">_xlfn.IFS(AN75&gt;52, 1, AN75&lt;7, 2, TRUE, 0)</f>
        <v>0</v>
      </c>
      <c r="AP75" s="4">
        <v>7.7</v>
      </c>
      <c r="AQ75" s="4">
        <v>1</v>
      </c>
      <c r="AR75" s="4">
        <v>110</v>
      </c>
      <c r="AS75" s="4">
        <v>0</v>
      </c>
      <c r="AT75" s="4">
        <v>115</v>
      </c>
      <c r="AU75" s="4">
        <v>0</v>
      </c>
      <c r="AV75" s="4">
        <v>9.4</v>
      </c>
      <c r="AW75" s="4">
        <v>0</v>
      </c>
      <c r="AX75" s="4">
        <v>7.5</v>
      </c>
      <c r="AY75" s="4">
        <v>1</v>
      </c>
      <c r="AZ75" s="4">
        <v>141</v>
      </c>
      <c r="BA75" s="4" cm="1">
        <f t="array" ref="BA75">_xlfn.IFS(AZ75&gt;146, 1, AZ75&lt;136, 2, TRUE, 0)</f>
        <v>0</v>
      </c>
      <c r="BB75" s="4">
        <v>5.3</v>
      </c>
      <c r="BC75" s="4" cm="1">
        <f t="array" ref="BC75">_xlfn.IFS(BB75&gt;5.1, 1, BB75&lt;3.5, 2, TRUE, 0)</f>
        <v>1</v>
      </c>
      <c r="BD75" s="4">
        <v>5.9</v>
      </c>
      <c r="BE75" s="4">
        <v>2</v>
      </c>
      <c r="BF75" s="4">
        <v>3.9</v>
      </c>
      <c r="BG75" s="4">
        <v>0</v>
      </c>
      <c r="BH75" s="4">
        <v>2</v>
      </c>
      <c r="BI75" s="4">
        <v>0</v>
      </c>
      <c r="BJ75" s="4">
        <v>106</v>
      </c>
      <c r="BK75" s="4">
        <v>0</v>
      </c>
      <c r="BL75" s="4">
        <v>92</v>
      </c>
      <c r="BM75" s="4">
        <v>0</v>
      </c>
      <c r="BN75" s="4">
        <v>165</v>
      </c>
      <c r="BO75" s="4">
        <v>0</v>
      </c>
      <c r="BP75" s="4">
        <v>257</v>
      </c>
      <c r="BQ75" s="4">
        <v>0</v>
      </c>
      <c r="BR75" s="4">
        <v>203</v>
      </c>
      <c r="BS75" s="4">
        <v>0</v>
      </c>
      <c r="BV75" s="6" t="s">
        <v>170</v>
      </c>
      <c r="BW75" s="4">
        <f>COUNTIF(S:S,"0")</f>
        <v>81</v>
      </c>
    </row>
    <row r="76" spans="1:75" ht="15.75" customHeight="1">
      <c r="A76" s="4">
        <v>357736</v>
      </c>
      <c r="B76" s="10" t="s">
        <v>21</v>
      </c>
      <c r="C76" s="2">
        <v>57</v>
      </c>
      <c r="D76" s="4">
        <v>13.42</v>
      </c>
      <c r="E76" s="4" cm="1">
        <f t="array" ref="E76">_xlfn.IFS(D76&gt;10, 1, D76&lt;4, 2, TRUE, 0)</f>
        <v>1</v>
      </c>
      <c r="F76" s="4">
        <v>3.44</v>
      </c>
      <c r="G76" s="4" cm="1">
        <f t="array" ref="G76">_xlfn.IFS(F76&gt;6.2, 1, F76&lt;3.7, 2, TRUE, 0)</f>
        <v>2</v>
      </c>
      <c r="H76" s="4">
        <v>10.8</v>
      </c>
      <c r="I76" s="4" cm="1">
        <f t="array" ref="I76">_xlfn.IFS(H76&gt;18, 1, H76&lt;13, 2, TRUE, 0)</f>
        <v>2</v>
      </c>
      <c r="J76" s="4">
        <v>32.5</v>
      </c>
      <c r="K76" s="4" cm="1">
        <f t="array" ref="K76">_xlfn.IFS(J76&gt;55, 1, J76&lt;34, 2, TRUE, 0)</f>
        <v>2</v>
      </c>
      <c r="L76" s="4">
        <v>94.5</v>
      </c>
      <c r="M76" s="4">
        <v>0</v>
      </c>
      <c r="N76" s="4">
        <v>31.4</v>
      </c>
      <c r="O76" s="4">
        <v>0</v>
      </c>
      <c r="P76" s="4">
        <v>33.200000000000003</v>
      </c>
      <c r="Q76" s="4">
        <v>0</v>
      </c>
      <c r="R76" s="4">
        <v>198</v>
      </c>
      <c r="S76" s="4">
        <v>0</v>
      </c>
      <c r="T76" s="4">
        <v>14.6</v>
      </c>
      <c r="U76" s="4">
        <v>0</v>
      </c>
      <c r="V76" s="4">
        <v>77.7</v>
      </c>
      <c r="W76" s="4">
        <v>0</v>
      </c>
      <c r="X76" s="4">
        <v>13</v>
      </c>
      <c r="Y76" s="4">
        <v>2</v>
      </c>
      <c r="Z76" s="4">
        <v>4.8</v>
      </c>
      <c r="AA76" s="4">
        <v>0</v>
      </c>
      <c r="AB76" s="4">
        <v>4.0999999999999996</v>
      </c>
      <c r="AC76" s="4">
        <v>0</v>
      </c>
      <c r="AD76" s="4">
        <v>0.4</v>
      </c>
      <c r="AE76" s="4">
        <v>0</v>
      </c>
      <c r="AF76" s="4">
        <v>105</v>
      </c>
      <c r="AG76" s="4" cm="1">
        <f t="array" ref="AG76">_xlfn.IFS(AF76&gt;100, 1, AF76&lt;70, 2, TRUE, 0)</f>
        <v>1</v>
      </c>
      <c r="AH76" s="4">
        <v>57</v>
      </c>
      <c r="AI76" s="4" cm="1">
        <f t="array" ref="AI76">_xlfn.IFS(AH76&gt;20, 1, AH76&lt;8, 2, TRUE, 0)</f>
        <v>1</v>
      </c>
      <c r="AJ76" s="4">
        <v>6.6</v>
      </c>
      <c r="AK76" s="4" cm="1">
        <f t="array" ref="AK76">_xlfn.IFS(AJ76&gt;1.3, 1, AJ76&lt;0.7, 2, TRUE, 0)</f>
        <v>1</v>
      </c>
      <c r="AL76" s="4">
        <v>18</v>
      </c>
      <c r="AM76" s="4">
        <v>0</v>
      </c>
      <c r="AN76" s="4">
        <v>18</v>
      </c>
      <c r="AO76" s="4" cm="1">
        <f t="array" ref="AO76">_xlfn.IFS(AN76&gt;52, 1, AN76&lt;7, 2, TRUE, 0)</f>
        <v>0</v>
      </c>
      <c r="AP76" s="4">
        <v>2.9</v>
      </c>
      <c r="AQ76" s="4">
        <v>2</v>
      </c>
      <c r="AR76" s="4">
        <v>191</v>
      </c>
      <c r="AS76" s="4">
        <v>0</v>
      </c>
      <c r="AT76" s="4">
        <v>275</v>
      </c>
      <c r="AU76" s="4">
        <v>1</v>
      </c>
      <c r="AV76" s="4">
        <v>8.6999999999999993</v>
      </c>
      <c r="AW76" s="4">
        <v>2</v>
      </c>
      <c r="AX76" s="4">
        <v>3.8</v>
      </c>
      <c r="AY76" s="4">
        <v>0</v>
      </c>
      <c r="AZ76" s="4">
        <v>141</v>
      </c>
      <c r="BA76" s="4" cm="1">
        <f t="array" ref="BA76">_xlfn.IFS(AZ76&gt;146, 1, AZ76&lt;136, 2, TRUE, 0)</f>
        <v>0</v>
      </c>
      <c r="BB76" s="4">
        <v>3.8</v>
      </c>
      <c r="BC76" s="4" cm="1">
        <f t="array" ref="BC76">_xlfn.IFS(BB76&gt;5.1, 1, BB76&lt;3.5, 2, TRUE, 0)</f>
        <v>0</v>
      </c>
      <c r="BD76" s="4">
        <v>6.3</v>
      </c>
      <c r="BE76" s="4">
        <v>2</v>
      </c>
      <c r="BF76" s="4">
        <v>3.5</v>
      </c>
      <c r="BG76" s="4">
        <v>0</v>
      </c>
      <c r="BH76" s="4">
        <v>2.8</v>
      </c>
      <c r="BI76" s="4">
        <v>0</v>
      </c>
      <c r="BJ76" s="4">
        <v>51</v>
      </c>
      <c r="BK76" s="4">
        <v>0</v>
      </c>
      <c r="BL76" s="4">
        <v>52</v>
      </c>
      <c r="BM76" s="4">
        <v>0</v>
      </c>
      <c r="BN76" s="4">
        <v>162</v>
      </c>
      <c r="BO76" s="4">
        <v>0</v>
      </c>
      <c r="BP76" s="4">
        <v>214</v>
      </c>
      <c r="BQ76" s="4">
        <v>2</v>
      </c>
      <c r="BR76" s="4">
        <v>139</v>
      </c>
      <c r="BS76" s="4">
        <v>0</v>
      </c>
      <c r="BV76" s="6" t="s">
        <v>171</v>
      </c>
      <c r="BW76" s="4">
        <f>COUNTIF(S:S,"2")</f>
        <v>28</v>
      </c>
    </row>
    <row r="77" spans="1:75" ht="15.75" customHeight="1">
      <c r="A77" s="4">
        <v>359546</v>
      </c>
      <c r="B77" s="10" t="s">
        <v>11</v>
      </c>
      <c r="C77" s="2">
        <v>74</v>
      </c>
      <c r="D77" s="4">
        <v>8.5500000000000007</v>
      </c>
      <c r="E77" s="4" cm="1">
        <f t="array" ref="E77">_xlfn.IFS(D77&gt;10, 1, D77&lt;4, 2, TRUE, 0)</f>
        <v>0</v>
      </c>
      <c r="F77" s="4">
        <v>3.83</v>
      </c>
      <c r="G77" s="4" cm="1">
        <f t="array" ref="G77">_xlfn.IFS(F77&gt;6.2, 1, F77&lt;3.7, 2, TRUE, 0)</f>
        <v>0</v>
      </c>
      <c r="H77" s="4">
        <v>11.6</v>
      </c>
      <c r="I77" s="4" cm="1">
        <f t="array" ref="I77">_xlfn.IFS(H77&gt;18, 1, H77&lt;13, 2, TRUE, 0)</f>
        <v>2</v>
      </c>
      <c r="J77" s="4">
        <v>35.200000000000003</v>
      </c>
      <c r="K77" s="4" cm="1">
        <f t="array" ref="K77">_xlfn.IFS(J77&gt;55, 1, J77&lt;34, 2, TRUE, 0)</f>
        <v>0</v>
      </c>
      <c r="L77" s="4">
        <v>91.9</v>
      </c>
      <c r="M77" s="4">
        <v>0</v>
      </c>
      <c r="N77" s="4">
        <v>30.3</v>
      </c>
      <c r="O77" s="4">
        <v>0</v>
      </c>
      <c r="P77" s="4">
        <v>33</v>
      </c>
      <c r="Q77" s="4">
        <v>0</v>
      </c>
      <c r="R77" s="4">
        <v>259</v>
      </c>
      <c r="S77" s="4">
        <v>0</v>
      </c>
      <c r="T77" s="4">
        <v>13.1</v>
      </c>
      <c r="U77" s="4">
        <v>0</v>
      </c>
      <c r="V77" s="4">
        <v>72.099999999999994</v>
      </c>
      <c r="W77" s="4">
        <v>0</v>
      </c>
      <c r="X77" s="4">
        <v>15</v>
      </c>
      <c r="Y77" s="4">
        <v>2</v>
      </c>
      <c r="Z77" s="4">
        <v>6</v>
      </c>
      <c r="AA77" s="4">
        <v>0</v>
      </c>
      <c r="AB77" s="4">
        <v>6.1</v>
      </c>
      <c r="AC77" s="4">
        <v>1</v>
      </c>
      <c r="AD77" s="4">
        <v>0.8</v>
      </c>
      <c r="AE77" s="4">
        <v>0</v>
      </c>
      <c r="AF77" s="4">
        <v>178</v>
      </c>
      <c r="AG77" s="4" cm="1">
        <f t="array" ref="AG77">_xlfn.IFS(AF77&gt;100, 1, AF77&lt;70, 2, TRUE, 0)</f>
        <v>1</v>
      </c>
      <c r="AH77" s="4">
        <v>45.9</v>
      </c>
      <c r="AI77" s="4" cm="1">
        <f t="array" ref="AI77">_xlfn.IFS(AH77&gt;20, 1, AH77&lt;8, 2, TRUE, 0)</f>
        <v>1</v>
      </c>
      <c r="AJ77" s="4">
        <v>9</v>
      </c>
      <c r="AK77" s="4" cm="1">
        <f t="array" ref="AK77">_xlfn.IFS(AJ77&gt;1.3, 1, AJ77&lt;0.7, 2, TRUE, 0)</f>
        <v>1</v>
      </c>
      <c r="AL77" s="4">
        <v>15</v>
      </c>
      <c r="AM77" s="4">
        <v>0</v>
      </c>
      <c r="AN77" s="4">
        <v>9</v>
      </c>
      <c r="AO77" s="4" cm="1">
        <f t="array" ref="AO77">_xlfn.IFS(AN77&gt;52, 1, AN77&lt;7, 2, TRUE, 0)</f>
        <v>0</v>
      </c>
      <c r="AP77" s="4">
        <v>5</v>
      </c>
      <c r="AQ77" s="4">
        <v>0</v>
      </c>
      <c r="AR77" s="4">
        <v>146</v>
      </c>
      <c r="AS77" s="4">
        <v>0</v>
      </c>
      <c r="AT77" s="4">
        <v>134</v>
      </c>
      <c r="AU77" s="4">
        <v>0</v>
      </c>
      <c r="AV77" s="4">
        <v>8.9</v>
      </c>
      <c r="AW77" s="4">
        <v>0</v>
      </c>
      <c r="AX77" s="4">
        <v>3.5</v>
      </c>
      <c r="AY77" s="4">
        <v>0</v>
      </c>
      <c r="AZ77" s="4">
        <v>142</v>
      </c>
      <c r="BA77" s="4" cm="1">
        <f t="array" ref="BA77">_xlfn.IFS(AZ77&gt;146, 1, AZ77&lt;136, 2, TRUE, 0)</f>
        <v>0</v>
      </c>
      <c r="BB77" s="4">
        <v>4.5999999999999996</v>
      </c>
      <c r="BC77" s="4" cm="1">
        <f t="array" ref="BC77">_xlfn.IFS(BB77&gt;5.1, 1, BB77&lt;3.5, 2, TRUE, 0)</f>
        <v>0</v>
      </c>
      <c r="BD77" s="4">
        <v>6.9</v>
      </c>
      <c r="BE77" s="4">
        <v>0</v>
      </c>
      <c r="BF77" s="4">
        <v>3.9</v>
      </c>
      <c r="BG77" s="4">
        <v>0</v>
      </c>
      <c r="BH77" s="4">
        <v>3</v>
      </c>
      <c r="BI77" s="4">
        <v>0</v>
      </c>
      <c r="BJ77" s="4">
        <v>86</v>
      </c>
      <c r="BK77" s="4">
        <v>0</v>
      </c>
      <c r="BL77" s="4">
        <v>68</v>
      </c>
      <c r="BM77" s="4">
        <v>0</v>
      </c>
      <c r="BN77" s="4">
        <v>115</v>
      </c>
      <c r="BO77" s="4">
        <v>2</v>
      </c>
      <c r="BP77" s="4">
        <v>183</v>
      </c>
      <c r="BQ77" s="4">
        <v>2</v>
      </c>
      <c r="BR77" s="4">
        <v>489</v>
      </c>
      <c r="BS77" s="4">
        <v>1</v>
      </c>
    </row>
    <row r="78" spans="1:75" ht="15.75" customHeight="1">
      <c r="A78" s="4">
        <v>359647</v>
      </c>
      <c r="B78" s="10" t="s">
        <v>21</v>
      </c>
      <c r="C78" s="4">
        <v>49</v>
      </c>
      <c r="D78" s="4">
        <v>8.8699999999999992</v>
      </c>
      <c r="E78" s="4" cm="1">
        <f t="array" ref="E78">_xlfn.IFS(D78&gt;10, 1, D78&lt;4, 2, TRUE, 0)</f>
        <v>0</v>
      </c>
      <c r="F78" s="4">
        <v>3.11</v>
      </c>
      <c r="G78" s="4" cm="1">
        <f t="array" ref="G78">_xlfn.IFS(F78&gt;6.2, 1, F78&lt;3.7, 2, TRUE, 0)</f>
        <v>2</v>
      </c>
      <c r="H78" s="4">
        <v>9.3000000000000007</v>
      </c>
      <c r="I78" s="4" cm="1">
        <f t="array" ref="I78">_xlfn.IFS(H78&gt;18, 1, H78&lt;13, 2, TRUE, 0)</f>
        <v>2</v>
      </c>
      <c r="J78" s="4">
        <v>28.2</v>
      </c>
      <c r="K78" s="4" cm="1">
        <f t="array" ref="K78">_xlfn.IFS(J78&gt;55, 1, J78&lt;34, 2, TRUE, 0)</f>
        <v>2</v>
      </c>
      <c r="L78" s="4">
        <v>90.7</v>
      </c>
      <c r="M78" s="4">
        <v>0</v>
      </c>
      <c r="N78" s="4">
        <v>29.9</v>
      </c>
      <c r="O78" s="4">
        <v>0</v>
      </c>
      <c r="P78" s="4">
        <v>33</v>
      </c>
      <c r="Q78" s="4">
        <v>0</v>
      </c>
      <c r="R78" s="4">
        <v>232</v>
      </c>
      <c r="S78" s="4">
        <v>0</v>
      </c>
      <c r="T78" s="4">
        <v>14</v>
      </c>
      <c r="U78" s="4">
        <v>0</v>
      </c>
      <c r="V78" s="4">
        <v>73.8</v>
      </c>
      <c r="W78" s="4">
        <v>0</v>
      </c>
      <c r="X78" s="4">
        <v>19.3</v>
      </c>
      <c r="Y78" s="4">
        <v>2</v>
      </c>
      <c r="Z78" s="4">
        <v>5.2</v>
      </c>
      <c r="AA78" s="4">
        <v>0</v>
      </c>
      <c r="AB78" s="4">
        <v>1.2</v>
      </c>
      <c r="AC78" s="4">
        <v>0</v>
      </c>
      <c r="AD78" s="4">
        <v>0.5</v>
      </c>
      <c r="AE78" s="4">
        <v>0</v>
      </c>
      <c r="AF78" s="4">
        <v>256</v>
      </c>
      <c r="AG78" s="4" cm="1">
        <f t="array" ref="AG78">_xlfn.IFS(AF78&gt;100, 1, AF78&lt;70, 2, TRUE, 0)</f>
        <v>1</v>
      </c>
      <c r="AH78" s="4">
        <v>74.599999999999994</v>
      </c>
      <c r="AI78" s="4" cm="1">
        <f t="array" ref="AI78">_xlfn.IFS(AH78&gt;20, 1, AH78&lt;8, 2, TRUE, 0)</f>
        <v>1</v>
      </c>
      <c r="AJ78" s="4">
        <v>9.4</v>
      </c>
      <c r="AK78" s="4" cm="1">
        <f t="array" ref="AK78">_xlfn.IFS(AJ78&gt;1.3, 1, AJ78&lt;0.7, 2, TRUE, 0)</f>
        <v>1</v>
      </c>
      <c r="AL78" s="4">
        <v>10</v>
      </c>
      <c r="AM78" s="4">
        <v>2</v>
      </c>
      <c r="AN78" s="4">
        <v>11</v>
      </c>
      <c r="AO78" s="4" cm="1">
        <f t="array" ref="AO78">_xlfn.IFS(AN78&gt;52, 1, AN78&lt;7, 2, TRUE, 0)</f>
        <v>0</v>
      </c>
      <c r="AP78" s="4">
        <v>7.8</v>
      </c>
      <c r="AQ78" s="4">
        <v>1</v>
      </c>
      <c r="AR78" s="4">
        <v>128</v>
      </c>
      <c r="AS78" s="4">
        <v>0</v>
      </c>
      <c r="AT78" s="4">
        <v>157</v>
      </c>
      <c r="AU78" s="4">
        <v>1</v>
      </c>
      <c r="AV78" s="4">
        <v>9.6</v>
      </c>
      <c r="AW78" s="4">
        <v>0</v>
      </c>
      <c r="AX78" s="4">
        <v>4.5999999999999996</v>
      </c>
      <c r="AY78" s="4">
        <v>0</v>
      </c>
      <c r="AZ78" s="4">
        <v>138</v>
      </c>
      <c r="BA78" s="4" cm="1">
        <f t="array" ref="BA78">_xlfn.IFS(AZ78&gt;146, 1, AZ78&lt;136, 2, TRUE, 0)</f>
        <v>0</v>
      </c>
      <c r="BB78" s="4">
        <v>4.3</v>
      </c>
      <c r="BC78" s="4" cm="1">
        <f t="array" ref="BC78">_xlfn.IFS(BB78&gt;5.1, 1, BB78&lt;3.5, 2, TRUE, 0)</f>
        <v>0</v>
      </c>
      <c r="BD78" s="4">
        <v>6.4</v>
      </c>
      <c r="BE78" s="4">
        <v>2</v>
      </c>
      <c r="BF78" s="4">
        <v>4</v>
      </c>
      <c r="BG78" s="4">
        <v>0</v>
      </c>
      <c r="BH78" s="4">
        <v>2.4</v>
      </c>
      <c r="BI78" s="4">
        <v>0</v>
      </c>
      <c r="BJ78" s="4">
        <v>77</v>
      </c>
      <c r="BK78" s="4">
        <v>0</v>
      </c>
      <c r="BL78" s="4">
        <v>52</v>
      </c>
      <c r="BM78" s="4">
        <v>0</v>
      </c>
      <c r="BN78" s="4">
        <v>231</v>
      </c>
      <c r="BO78" s="4">
        <v>0</v>
      </c>
      <c r="BP78" s="4">
        <v>283</v>
      </c>
      <c r="BQ78" s="4">
        <v>0</v>
      </c>
      <c r="BR78" s="4">
        <v>105</v>
      </c>
      <c r="BS78" s="4">
        <v>0</v>
      </c>
      <c r="BV78" s="1" t="s">
        <v>172</v>
      </c>
      <c r="BW78" s="4">
        <f>COUNTIF(U:U,"1")</f>
        <v>17</v>
      </c>
    </row>
    <row r="79" spans="1:75" ht="15.75" customHeight="1">
      <c r="A79" s="6" t="s">
        <v>173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V79" s="6" t="s">
        <v>174</v>
      </c>
      <c r="BW79" s="4">
        <f>COUNTIF(U:U,"0")</f>
        <v>95</v>
      </c>
    </row>
    <row r="80" spans="1:75" ht="15.75" customHeight="1">
      <c r="A80" s="9" t="s">
        <v>175</v>
      </c>
      <c r="B80" s="1" t="s">
        <v>11</v>
      </c>
      <c r="C80" s="9">
        <v>51</v>
      </c>
      <c r="D80" s="9">
        <v>5.56</v>
      </c>
      <c r="E80" s="4" cm="1">
        <f t="array" ref="E80">_xlfn.IFS(D80&gt;10, 1, D80&lt;4, 2, TRUE, 0)</f>
        <v>0</v>
      </c>
      <c r="F80" s="9">
        <v>2.5</v>
      </c>
      <c r="G80" s="4" cm="1">
        <f t="array" ref="G80">_xlfn.IFS(F80&gt;6.2, 1, F80&lt;3.7, 2, TRUE, 0)</f>
        <v>2</v>
      </c>
      <c r="H80" s="9">
        <v>7.9</v>
      </c>
      <c r="I80" s="4" cm="1">
        <f t="array" ref="I80">_xlfn.IFS(H80&gt;18, 1, H80&lt;13, 2, TRUE, 0)</f>
        <v>2</v>
      </c>
      <c r="J80" s="9">
        <v>25.7</v>
      </c>
      <c r="K80" s="4" cm="1">
        <f t="array" ref="K80">_xlfn.IFS(J80&gt;55, 1, J80&lt;34, 2, TRUE, 0)</f>
        <v>2</v>
      </c>
      <c r="L80" s="9">
        <v>102.8</v>
      </c>
      <c r="M80" s="9" cm="1">
        <f t="array" ref="M80">_xlfn.IFS(L80&gt;100, 1, L80&lt;80, 2, TRUE, 0)</f>
        <v>1</v>
      </c>
      <c r="N80" s="9">
        <v>31.6</v>
      </c>
      <c r="O80" s="9" cm="1">
        <f t="array" ref="O80">_xlfn.IFS(N80&gt;32, 1, N80&lt;26, 2, TRUE, 0)</f>
        <v>0</v>
      </c>
      <c r="P80" s="9">
        <v>30.7</v>
      </c>
      <c r="Q80" s="9" cm="1">
        <f t="array" ref="Q80">_xlfn.IFS(P80&gt;37, 1, P80&lt;31, 2, TRUE, 0)</f>
        <v>2</v>
      </c>
      <c r="R80" s="9">
        <v>106</v>
      </c>
      <c r="S80" s="9" cm="1">
        <f t="array" ref="S80">_xlfn.IFS(R80&gt;400, 1, R80&lt;138, 2, TRUE, 0)</f>
        <v>2</v>
      </c>
      <c r="T80" s="9">
        <v>13.3</v>
      </c>
      <c r="U80" s="9" cm="1">
        <f t="array" ref="U80">_xlfn.IFS(T80&gt;15, 1, T80&lt;11, 2, TRUE, 0)</f>
        <v>0</v>
      </c>
      <c r="V80" s="9">
        <v>3.55</v>
      </c>
      <c r="W80" s="9" cm="1">
        <f t="array" ref="W80">_xlfn.IFS(V80&gt;78, 1, V80&lt;45, 2, TRUE, 0)</f>
        <v>2</v>
      </c>
      <c r="X80" s="9">
        <v>0.91</v>
      </c>
      <c r="Y80" s="9" cm="1">
        <f t="array" ref="Y80">_xlfn.IFS(X80&gt;45, 1, X80&lt;23, 2, TRUE, 0)</f>
        <v>2</v>
      </c>
      <c r="Z80" s="9">
        <v>0.82</v>
      </c>
      <c r="AA80" s="9" cm="1">
        <f t="array" ref="AA80">_xlfn.IFS(Z80&gt;10, 1, Z80&lt;2, 2, TRUE, 0)</f>
        <v>2</v>
      </c>
      <c r="AB80" s="9">
        <v>0.22</v>
      </c>
      <c r="AC80" s="9" cm="1">
        <f t="array" ref="AC80">_xlfn.IFS(AB80&gt;6, 1, AB80&lt;0, 2, TRUE, 0)</f>
        <v>0</v>
      </c>
      <c r="AD80" s="9">
        <v>0.06</v>
      </c>
      <c r="AE80" s="9" cm="1">
        <f t="array" ref="AE80">_xlfn.IFS(AD80&gt;2, 1, AD80&lt;0, 2, TRUE, 0)</f>
        <v>0</v>
      </c>
      <c r="AF80" s="9">
        <v>159</v>
      </c>
      <c r="AG80" s="4" cm="1">
        <f t="array" ref="AG80">_xlfn.IFS(AF80&gt;100, 1, AF80&lt;70, 2, TRUE, 0)</f>
        <v>1</v>
      </c>
      <c r="AH80" s="9">
        <v>11</v>
      </c>
      <c r="AI80" s="4" cm="1">
        <f t="array" ref="AI80">_xlfn.IFS(AH80&gt;20, 1, AH80&lt;8, 2, TRUE, 0)</f>
        <v>0</v>
      </c>
      <c r="AJ80" s="9">
        <v>1.0900000000000001</v>
      </c>
      <c r="AK80" s="4" cm="1">
        <f t="array" ref="AK80">_xlfn.IFS(AJ80&gt;1.3, 1, AJ80&lt;0.7, 2, TRUE, 0)</f>
        <v>0</v>
      </c>
      <c r="AL80" s="9">
        <v>25</v>
      </c>
      <c r="AM80" s="9" cm="1">
        <f t="array" ref="AM80">_xlfn.IFS(AL80&gt;39, 1, AL80&lt;13, 2, TRUE, 0)</f>
        <v>0</v>
      </c>
      <c r="AN80" s="9">
        <v>2.6</v>
      </c>
      <c r="AO80" s="4" cm="1">
        <f t="array" ref="AO80">_xlfn.IFS(AN80&gt;52, 1, AN80&lt;7, 2, TRUE, 0)</f>
        <v>2</v>
      </c>
      <c r="AP80" s="9">
        <v>4.0999999999999996</v>
      </c>
      <c r="AQ80" s="9" cm="1">
        <f t="array" ref="AQ80">_xlfn.IFS(AP80&gt;7.6, 1, AP80&lt;4.4, 2, TRUE, 0)</f>
        <v>2</v>
      </c>
      <c r="AR80" s="9">
        <v>123</v>
      </c>
      <c r="AS80" s="9" cm="1">
        <f t="array" ref="AS80">_xlfn.IFS(AR80&gt;200, 1, AR80&lt;0, 2, TRUE, 0)</f>
        <v>0</v>
      </c>
      <c r="AT80" s="9">
        <v>69</v>
      </c>
      <c r="AU80" s="9" cm="1">
        <f t="array" ref="AU80">_xlfn.IFS(AT80&gt;150, 1, AT80&lt;0, 2, TRUE, 0)</f>
        <v>0</v>
      </c>
      <c r="AV80" s="9">
        <v>8.1999999999999993</v>
      </c>
      <c r="AW80" s="9" cm="1">
        <f t="array" ref="AW80">_xlfn.IFS(AV80&gt;10.2, 1, AV80&lt;8.8, 2, TRUE, 0)</f>
        <v>2</v>
      </c>
      <c r="AX80" s="9">
        <v>2.5</v>
      </c>
      <c r="AY80" s="9" cm="1">
        <f t="array" ref="AY80">_xlfn.IFS(AX80&gt;5.1, 1, AX80&lt;2.4, 2, TRUE, 0)</f>
        <v>0</v>
      </c>
      <c r="AZ80" s="9">
        <v>144</v>
      </c>
      <c r="BA80" s="4" cm="1">
        <f t="array" ref="BA80">_xlfn.IFS(AZ80&gt;146, 1, AZ80&lt;136, 2, TRUE, 0)</f>
        <v>0</v>
      </c>
      <c r="BB80" s="9">
        <v>3.23</v>
      </c>
      <c r="BC80" s="4" cm="1">
        <f t="array" ref="BC80">_xlfn.IFS(BB80&gt;5.1, 1, BB80&lt;3.5, 2, TRUE, 0)</f>
        <v>2</v>
      </c>
      <c r="BD80" s="9">
        <v>6.08</v>
      </c>
      <c r="BE80" s="9" cm="1">
        <f t="array" ref="BE80">_xlfn.IFS(BD80&gt;8.7, 1, BD80&lt;6.6, 2, TRUE, 0)</f>
        <v>2</v>
      </c>
      <c r="BF80" s="9">
        <v>2.6</v>
      </c>
      <c r="BG80" s="9" cm="1">
        <f t="array" ref="BG80">_xlfn.IFS(BF80&gt;5.2, 1, BF80&lt;3.5, 2, TRUE, 0)</f>
        <v>2</v>
      </c>
      <c r="BL80" s="9">
        <v>16</v>
      </c>
      <c r="BM80" s="9" cm="1">
        <f t="array" ref="BM80">_xlfn.IFS(BL80&gt;158, 1, BL80&lt;37, 2, TRUE, 0)</f>
        <v>2</v>
      </c>
      <c r="BR80" s="9">
        <v>43.25</v>
      </c>
      <c r="BS80" s="9" cm="1">
        <f t="array" ref="BS80">_xlfn.IFS(BR80&gt;400, 1, BR80&lt;30, 2, TRUE, 0)</f>
        <v>0</v>
      </c>
      <c r="BT80" s="9">
        <v>2.14</v>
      </c>
      <c r="BU80" s="9" cm="1">
        <f t="array" ref="BU80">_xlfn.IFS(BT80&gt;1.2, 1, BT80&lt;0.2, 2, TRUE, 0)</f>
        <v>1</v>
      </c>
      <c r="BV80" s="6" t="s">
        <v>176</v>
      </c>
      <c r="BW80" s="4">
        <f>COUNTIF(U:U,"2")</f>
        <v>0</v>
      </c>
    </row>
    <row r="81" spans="1:75" ht="15.75" customHeight="1">
      <c r="A81" s="9" t="s">
        <v>177</v>
      </c>
      <c r="B81" s="1" t="s">
        <v>11</v>
      </c>
      <c r="C81" s="9">
        <v>32</v>
      </c>
      <c r="D81" s="9">
        <v>7.01</v>
      </c>
      <c r="E81" s="4" cm="1">
        <f t="array" ref="E81">_xlfn.IFS(D81&gt;10, 1, D81&lt;4, 2, TRUE, 0)</f>
        <v>0</v>
      </c>
      <c r="F81" s="9">
        <v>6.42</v>
      </c>
      <c r="G81" s="4" cm="1">
        <f t="array" ref="G81">_xlfn.IFS(F81&gt;6.2, 1, F81&lt;3.7, 2, TRUE, 0)</f>
        <v>1</v>
      </c>
      <c r="H81" s="9">
        <v>12</v>
      </c>
      <c r="I81" s="4" cm="1">
        <f t="array" ref="I81">_xlfn.IFS(H81&gt;18, 1, H81&lt;13, 2, TRUE, 0)</f>
        <v>2</v>
      </c>
      <c r="J81" s="9">
        <v>39.299999999999997</v>
      </c>
      <c r="K81" s="4" cm="1">
        <f t="array" ref="K81">_xlfn.IFS(J81&gt;55, 1, J81&lt;34, 2, TRUE, 0)</f>
        <v>0</v>
      </c>
      <c r="L81" s="9">
        <v>61.3</v>
      </c>
      <c r="M81" s="9" cm="1">
        <f t="array" ref="M81">_xlfn.IFS(L81&gt;100, 1, L81&lt;80, 2, TRUE, 0)</f>
        <v>2</v>
      </c>
      <c r="N81" s="9">
        <v>18.7</v>
      </c>
      <c r="O81" s="9" cm="1">
        <f t="array" ref="O81">_xlfn.IFS(N81&gt;32, 1, N81&lt;26, 2, TRUE, 0)</f>
        <v>2</v>
      </c>
      <c r="P81" s="9">
        <v>30.5</v>
      </c>
      <c r="Q81" s="9" cm="1">
        <f t="array" ref="Q81">_xlfn.IFS(P81&gt;37, 1, P81&lt;31, 2, TRUE, 0)</f>
        <v>2</v>
      </c>
      <c r="R81" s="9">
        <v>179</v>
      </c>
      <c r="S81" s="9" cm="1">
        <f t="array" ref="S81">_xlfn.IFS(R81&gt;400, 1, R81&lt;138, 2, TRUE, 0)</f>
        <v>0</v>
      </c>
      <c r="T81" s="9">
        <v>17.100000000000001</v>
      </c>
      <c r="U81" s="9" cm="1">
        <f t="array" ref="U81">_xlfn.IFS(T81&gt;15, 1, T81&lt;11, 2, TRUE, 0)</f>
        <v>1</v>
      </c>
      <c r="V81" s="9">
        <v>4.91</v>
      </c>
      <c r="W81" s="9" cm="1">
        <f t="array" ref="W81">_xlfn.IFS(V81&gt;78, 1, V81&lt;45, 2, TRUE, 0)</f>
        <v>2</v>
      </c>
      <c r="X81" s="9">
        <v>0.39</v>
      </c>
      <c r="Y81" s="9" cm="1">
        <f t="array" ref="Y81">_xlfn.IFS(X81&gt;45, 1, X81&lt;23, 2, TRUE, 0)</f>
        <v>2</v>
      </c>
      <c r="Z81" s="9">
        <v>1.5</v>
      </c>
      <c r="AA81" s="9" cm="1">
        <f t="array" ref="AA81">_xlfn.IFS(Z81&gt;10, 1, Z81&lt;2, 2, TRUE, 0)</f>
        <v>2</v>
      </c>
      <c r="AB81" s="9">
        <v>0.19</v>
      </c>
      <c r="AC81" s="9" cm="1">
        <f t="array" ref="AC81">_xlfn.IFS(AB81&gt;6, 1, AB81&lt;0, 2, TRUE, 0)</f>
        <v>0</v>
      </c>
      <c r="AD81" s="9">
        <v>0.02</v>
      </c>
      <c r="AE81" s="9" cm="1">
        <f t="array" ref="AE81">_xlfn.IFS(AD81&gt;2, 1, AD81&lt;0, 2, TRUE, 0)</f>
        <v>0</v>
      </c>
      <c r="AF81" s="9">
        <v>92</v>
      </c>
      <c r="AG81" s="4" cm="1">
        <f t="array" ref="AG81">_xlfn.IFS(AF81&gt;100, 1, AF81&lt;70, 2, TRUE, 0)</f>
        <v>0</v>
      </c>
      <c r="AH81" s="9">
        <v>14</v>
      </c>
      <c r="AI81" s="4" cm="1">
        <f t="array" ref="AI81">_xlfn.IFS(AH81&gt;20, 1, AH81&lt;8, 2, TRUE, 0)</f>
        <v>0</v>
      </c>
      <c r="AJ81" s="9">
        <v>0.9</v>
      </c>
      <c r="AK81" s="4" cm="1">
        <f t="array" ref="AK81">_xlfn.IFS(AJ81&gt;1.3, 1, AJ81&lt;0.7, 2, TRUE, 0)</f>
        <v>0</v>
      </c>
      <c r="AL81" s="9">
        <v>11.2</v>
      </c>
      <c r="AM81" s="9" cm="1">
        <f t="array" ref="AM81">_xlfn.IFS(AL81&gt;39, 1, AL81&lt;13, 2, TRUE, 0)</f>
        <v>2</v>
      </c>
      <c r="AN81" s="9">
        <v>10</v>
      </c>
      <c r="AO81" s="4" cm="1">
        <f t="array" ref="AO81">_xlfn.IFS(AN81&gt;52, 1, AN81&lt;7, 2, TRUE, 0)</f>
        <v>0</v>
      </c>
      <c r="AP81" s="9">
        <v>4.7</v>
      </c>
      <c r="AQ81" s="9" cm="1">
        <f t="array" ref="AQ81">_xlfn.IFS(AP81&gt;7.6, 1, AP81&lt;4.4, 2, TRUE, 0)</f>
        <v>0</v>
      </c>
      <c r="AR81" s="9">
        <v>148</v>
      </c>
      <c r="AS81" s="9" cm="1">
        <f t="array" ref="AS81">_xlfn.IFS(AR81&gt;200, 1, AR81&lt;0, 2, TRUE, 0)</f>
        <v>0</v>
      </c>
      <c r="AT81" s="9">
        <v>79</v>
      </c>
      <c r="AU81" s="9" cm="1">
        <f t="array" ref="AU81">_xlfn.IFS(AT81&gt;150, 1, AT81&lt;0, 2, TRUE, 0)</f>
        <v>0</v>
      </c>
      <c r="AV81" s="9">
        <v>9.1</v>
      </c>
      <c r="AW81" s="9" cm="1">
        <f t="array" ref="AW81">_xlfn.IFS(AV81&gt;10.2, 1, AV81&lt;8.8, 2, TRUE, 0)</f>
        <v>0</v>
      </c>
      <c r="AX81" s="9">
        <v>3.8</v>
      </c>
      <c r="AY81" s="9" cm="1">
        <f t="array" ref="AY81">_xlfn.IFS(AX81&gt;5.1, 1, AX81&lt;2.4, 2, TRUE, 0)</f>
        <v>0</v>
      </c>
      <c r="AZ81" s="9">
        <v>139</v>
      </c>
      <c r="BA81" s="4" cm="1">
        <f t="array" ref="BA81">_xlfn.IFS(AZ81&gt;146, 1, AZ81&lt;136, 2, TRUE, 0)</f>
        <v>0</v>
      </c>
      <c r="BB81" s="9">
        <v>4</v>
      </c>
      <c r="BC81" s="4" cm="1">
        <f t="array" ref="BC81">_xlfn.IFS(BB81&gt;5.1, 1, BB81&lt;3.5, 2, TRUE, 0)</f>
        <v>0</v>
      </c>
      <c r="BD81" s="9">
        <v>7.41</v>
      </c>
      <c r="BE81" s="9" cm="1">
        <f t="array" ref="BE81">_xlfn.IFS(BD81&gt;8.7, 1, BD81&lt;6.6, 2, TRUE, 0)</f>
        <v>0</v>
      </c>
      <c r="BF81" s="9">
        <v>4.8</v>
      </c>
      <c r="BG81" s="9" cm="1">
        <f t="array" ref="BG81">_xlfn.IFS(BF81&gt;5.2, 1, BF81&lt;3.5, 2, TRUE, 0)</f>
        <v>0</v>
      </c>
      <c r="BL81" s="9">
        <v>69</v>
      </c>
      <c r="BM81" s="9" cm="1">
        <f t="array" ref="BM81">_xlfn.IFS(BL81&gt;158, 1, BL81&lt;37, 2, TRUE, 0)</f>
        <v>0</v>
      </c>
      <c r="BR81" s="9">
        <v>494.66</v>
      </c>
      <c r="BS81" s="9" cm="1">
        <f t="array" ref="BS81">_xlfn.IFS(BR81&gt;400, 1, BR81&lt;30, 2, TRUE, 0)</f>
        <v>1</v>
      </c>
      <c r="BT81" s="9">
        <v>1.99</v>
      </c>
      <c r="BU81" s="9" cm="1">
        <f t="array" ref="BU81">_xlfn.IFS(BT81&gt;1.2, 1, BT81&lt;0.2, 2, TRUE, 0)</f>
        <v>1</v>
      </c>
    </row>
    <row r="82" spans="1:75" ht="15.75" customHeight="1">
      <c r="A82" s="9" t="s">
        <v>178</v>
      </c>
      <c r="B82" s="1" t="s">
        <v>21</v>
      </c>
      <c r="C82" s="9">
        <v>60</v>
      </c>
      <c r="D82" s="9">
        <v>4.46</v>
      </c>
      <c r="E82" s="4" cm="1">
        <f t="array" ref="E82">_xlfn.IFS(D82&gt;10, 1, D82&lt;4, 2, TRUE, 0)</f>
        <v>0</v>
      </c>
      <c r="F82" s="9">
        <v>4.71</v>
      </c>
      <c r="G82" s="4" cm="1">
        <f t="array" ref="G82">_xlfn.IFS(F82&gt;6.2, 1, F82&lt;3.7, 2, TRUE, 0)</f>
        <v>0</v>
      </c>
      <c r="H82" s="9">
        <v>14.4</v>
      </c>
      <c r="I82" s="4" cm="1">
        <f t="array" ref="I82">_xlfn.IFS(H82&gt;18, 1, H82&lt;13, 2, TRUE, 0)</f>
        <v>0</v>
      </c>
      <c r="J82" s="9">
        <v>42.6</v>
      </c>
      <c r="K82" s="4" cm="1">
        <f t="array" ref="K82">_xlfn.IFS(J82&gt;55, 1, J82&lt;34, 2, TRUE, 0)</f>
        <v>0</v>
      </c>
      <c r="L82" s="9">
        <v>90.4</v>
      </c>
      <c r="M82" s="9" cm="1">
        <f t="array" ref="M82">_xlfn.IFS(L82&gt;100, 1, L82&lt;80, 2, TRUE, 0)</f>
        <v>0</v>
      </c>
      <c r="N82" s="9">
        <v>30.6</v>
      </c>
      <c r="O82" s="9" cm="1">
        <f t="array" ref="O82">_xlfn.IFS(N82&gt;32, 1, N82&lt;26, 2, TRUE, 0)</f>
        <v>0</v>
      </c>
      <c r="P82" s="9">
        <v>33.799999999999997</v>
      </c>
      <c r="Q82" s="9" cm="1">
        <f t="array" ref="Q82">_xlfn.IFS(P82&gt;37, 1, P82&lt;31, 2, TRUE, 0)</f>
        <v>0</v>
      </c>
      <c r="R82" s="9">
        <v>190</v>
      </c>
      <c r="S82" s="9" cm="1">
        <f t="array" ref="S82">_xlfn.IFS(R82&gt;400, 1, R82&lt;138, 2, TRUE, 0)</f>
        <v>0</v>
      </c>
      <c r="T82" s="9">
        <v>13</v>
      </c>
      <c r="U82" s="9" cm="1">
        <f t="array" ref="U82">_xlfn.IFS(T82&gt;15, 1, T82&lt;11, 2, TRUE, 0)</f>
        <v>0</v>
      </c>
      <c r="V82" s="9">
        <v>2.62</v>
      </c>
      <c r="W82" s="9" cm="1">
        <f t="array" ref="W82">_xlfn.IFS(V82&gt;78, 1, V82&lt;45, 2, TRUE, 0)</f>
        <v>2</v>
      </c>
      <c r="X82" s="9">
        <v>0.26</v>
      </c>
      <c r="Y82" s="9" cm="1">
        <f t="array" ref="Y82">_xlfn.IFS(X82&gt;45, 1, X82&lt;23, 2, TRUE, 0)</f>
        <v>2</v>
      </c>
      <c r="Z82" s="9">
        <v>1.49</v>
      </c>
      <c r="AA82" s="9" cm="1">
        <f t="array" ref="AA82">_xlfn.IFS(Z82&gt;10, 1, Z82&lt;2, 2, TRUE, 0)</f>
        <v>2</v>
      </c>
      <c r="AB82" s="9">
        <v>7.0000000000000007E-2</v>
      </c>
      <c r="AC82" s="9" cm="1">
        <f t="array" ref="AC82">_xlfn.IFS(AB82&gt;6, 1, AB82&lt;0, 2, TRUE, 0)</f>
        <v>0</v>
      </c>
      <c r="AD82" s="9">
        <v>0.02</v>
      </c>
      <c r="AE82" s="9" cm="1">
        <f t="array" ref="AE82">_xlfn.IFS(AD82&gt;2, 1, AD82&lt;0, 2, TRUE, 0)</f>
        <v>0</v>
      </c>
      <c r="AF82" s="9">
        <v>146</v>
      </c>
      <c r="AG82" s="4" cm="1">
        <f t="array" ref="AG82">_xlfn.IFS(AF82&gt;100, 1, AF82&lt;70, 2, TRUE, 0)</f>
        <v>1</v>
      </c>
      <c r="AH82" s="9">
        <v>12</v>
      </c>
      <c r="AI82" s="4" cm="1">
        <f t="array" ref="AI82">_xlfn.IFS(AH82&gt;20, 1, AH82&lt;8, 2, TRUE, 0)</f>
        <v>0</v>
      </c>
      <c r="AJ82" s="9">
        <v>0.68</v>
      </c>
      <c r="AK82" s="4" cm="1">
        <f t="array" ref="AK82">_xlfn.IFS(AJ82&gt;1.3, 1, AJ82&lt;0.7, 2, TRUE, 0)</f>
        <v>2</v>
      </c>
      <c r="AL82" s="9">
        <v>27.7</v>
      </c>
      <c r="AM82" s="9" cm="1">
        <f t="array" ref="AM82">_xlfn.IFS(AL82&gt;39, 1, AL82&lt;13, 2, TRUE, 0)</f>
        <v>0</v>
      </c>
      <c r="AN82" s="9">
        <v>72</v>
      </c>
      <c r="AO82" s="4" cm="1">
        <f t="array" ref="AO82">_xlfn.IFS(AN82&gt;52, 1, AN82&lt;7, 2, TRUE, 0)</f>
        <v>1</v>
      </c>
      <c r="AP82" s="9">
        <v>5.0999999999999996</v>
      </c>
      <c r="AQ82" s="9" cm="1">
        <f t="array" ref="AQ82">_xlfn.IFS(AP82&gt;7.6, 1, AP82&lt;4.4, 2, TRUE, 0)</f>
        <v>0</v>
      </c>
      <c r="AR82" s="9">
        <v>210</v>
      </c>
      <c r="AS82" s="9" cm="1">
        <f t="array" ref="AS82">_xlfn.IFS(AR82&gt;200, 1, AR82&lt;0, 2, TRUE, 0)</f>
        <v>1</v>
      </c>
      <c r="AT82" s="9">
        <v>119</v>
      </c>
      <c r="AU82" s="9" cm="1">
        <f t="array" ref="AU82">_xlfn.IFS(AT82&gt;150, 1, AT82&lt;0, 2, TRUE, 0)</f>
        <v>0</v>
      </c>
      <c r="AV82" s="9">
        <v>9.1999999999999993</v>
      </c>
      <c r="AW82" s="9" cm="1">
        <f t="array" ref="AW82">_xlfn.IFS(AV82&gt;10.2, 1, AV82&lt;8.8, 2, TRUE, 0)</f>
        <v>0</v>
      </c>
      <c r="AX82" s="9">
        <v>4</v>
      </c>
      <c r="AY82" s="9" cm="1">
        <f t="array" ref="AY82">_xlfn.IFS(AX82&gt;5.1, 1, AX82&lt;2.4, 2, TRUE, 0)</f>
        <v>0</v>
      </c>
      <c r="AZ82" s="9">
        <v>151</v>
      </c>
      <c r="BA82" s="4" cm="1">
        <f t="array" ref="BA82">_xlfn.IFS(AZ82&gt;146, 1, AZ82&lt;136, 2, TRUE, 0)</f>
        <v>1</v>
      </c>
      <c r="BB82" s="9">
        <v>3.68</v>
      </c>
      <c r="BC82" s="4" cm="1">
        <f t="array" ref="BC82">_xlfn.IFS(BB82&gt;5.1, 1, BB82&lt;3.5, 2, TRUE, 0)</f>
        <v>0</v>
      </c>
      <c r="BD82" s="9">
        <v>7.1</v>
      </c>
      <c r="BE82" s="9" cm="1">
        <f t="array" ref="BE82">_xlfn.IFS(BD82&gt;8.7, 1, BD82&lt;6.6, 2, TRUE, 0)</f>
        <v>0</v>
      </c>
      <c r="BF82" s="9">
        <v>4.5</v>
      </c>
      <c r="BG82" s="9" cm="1">
        <f t="array" ref="BG82">_xlfn.IFS(BF82&gt;5.2, 1, BF82&lt;3.5, 2, TRUE, 0)</f>
        <v>0</v>
      </c>
      <c r="BL82" s="9">
        <v>56</v>
      </c>
      <c r="BM82" s="9" cm="1">
        <f t="array" ref="BM82">_xlfn.IFS(BL82&gt;158, 1, BL82&lt;37, 2, TRUE, 0)</f>
        <v>0</v>
      </c>
      <c r="BR82" s="9">
        <v>134.49</v>
      </c>
      <c r="BS82" s="9" cm="1">
        <f t="array" ref="BS82">_xlfn.IFS(BR82&gt;400, 1, BR82&lt;30, 2, TRUE, 0)</f>
        <v>0</v>
      </c>
      <c r="BT82" s="9">
        <v>0.44</v>
      </c>
      <c r="BU82" s="9" cm="1">
        <f t="array" ref="BU82">_xlfn.IFS(BT82&gt;1.2, 1, BT82&lt;0.2, 2, TRUE, 0)</f>
        <v>0</v>
      </c>
      <c r="BV82" s="1" t="s">
        <v>179</v>
      </c>
      <c r="BW82" s="4">
        <f ca="1">COUNTIF(W:W,"1")</f>
        <v>3</v>
      </c>
    </row>
    <row r="83" spans="1:75" ht="15.75" customHeight="1">
      <c r="A83" s="9" t="s">
        <v>180</v>
      </c>
      <c r="B83" s="1" t="s">
        <v>11</v>
      </c>
      <c r="C83" s="9">
        <v>22</v>
      </c>
      <c r="D83" s="9">
        <v>5.95</v>
      </c>
      <c r="E83" s="4" cm="1">
        <f t="array" ref="E83">_xlfn.IFS(D83&gt;10, 1, D83&lt;4, 2, TRUE, 0)</f>
        <v>0</v>
      </c>
      <c r="F83" s="9">
        <v>4.62</v>
      </c>
      <c r="G83" s="4" cm="1">
        <f t="array" ref="G83">_xlfn.IFS(F83&gt;6.2, 1, F83&lt;3.7, 2, TRUE, 0)</f>
        <v>0</v>
      </c>
      <c r="H83" s="9">
        <v>14.6</v>
      </c>
      <c r="I83" s="4" cm="1">
        <f t="array" ref="I83">_xlfn.IFS(H83&gt;18, 1, H83&lt;13, 2, TRUE, 0)</f>
        <v>0</v>
      </c>
      <c r="J83" s="9">
        <v>42.1</v>
      </c>
      <c r="K83" s="4" cm="1">
        <f t="array" ref="K83">_xlfn.IFS(J83&gt;55, 1, J83&lt;34, 2, TRUE, 0)</f>
        <v>0</v>
      </c>
      <c r="L83" s="9">
        <v>91.1</v>
      </c>
      <c r="M83" s="9" cm="1">
        <f t="array" ref="M83">_xlfn.IFS(L83&gt;100, 1, L83&lt;80, 2, TRUE, 0)</f>
        <v>0</v>
      </c>
      <c r="N83" s="9">
        <v>31.6</v>
      </c>
      <c r="O83" s="9" cm="1">
        <f t="array" ref="O83">_xlfn.IFS(N83&gt;32, 1, N83&lt;26, 2, TRUE, 0)</f>
        <v>0</v>
      </c>
      <c r="P83" s="9">
        <v>34.700000000000003</v>
      </c>
      <c r="Q83" s="9" cm="1">
        <f t="array" ref="Q83">_xlfn.IFS(P83&gt;37, 1, P83&lt;31, 2, TRUE, 0)</f>
        <v>0</v>
      </c>
      <c r="R83" s="9">
        <v>206</v>
      </c>
      <c r="S83" s="9" cm="1">
        <f t="array" ref="S83">_xlfn.IFS(R83&gt;400, 1, R83&lt;138, 2, TRUE, 0)</f>
        <v>0</v>
      </c>
      <c r="T83" s="9">
        <v>12.1</v>
      </c>
      <c r="U83" s="9" cm="1">
        <f t="array" ref="U83">_xlfn.IFS(T83&gt;15, 1, T83&lt;11, 2, TRUE, 0)</f>
        <v>0</v>
      </c>
      <c r="V83" s="9">
        <v>2.72</v>
      </c>
      <c r="W83" s="9" cm="1">
        <f t="array" ref="W83">_xlfn.IFS(V83&gt;78, 1, V83&lt;45, 2, TRUE, 0)</f>
        <v>2</v>
      </c>
      <c r="X83" s="9">
        <v>0.28999999999999998</v>
      </c>
      <c r="Y83" s="9" cm="1">
        <f t="array" ref="Y83">_xlfn.IFS(X83&gt;45, 1, X83&lt;23, 2, TRUE, 0)</f>
        <v>2</v>
      </c>
      <c r="Z83" s="9">
        <v>2.83</v>
      </c>
      <c r="AA83" s="9" cm="1">
        <f t="array" ref="AA83">_xlfn.IFS(Z83&gt;10, 1, Z83&lt;2, 2, TRUE, 0)</f>
        <v>0</v>
      </c>
      <c r="AB83" s="9">
        <v>0.1</v>
      </c>
      <c r="AC83" s="9" cm="1">
        <f t="array" ref="AC83">_xlfn.IFS(AB83&gt;6, 1, AB83&lt;0, 2, TRUE, 0)</f>
        <v>0</v>
      </c>
      <c r="AD83" s="9">
        <v>0.01</v>
      </c>
      <c r="AE83" s="9" cm="1">
        <f t="array" ref="AE83">_xlfn.IFS(AD83&gt;2, 1, AD83&lt;0, 2, TRUE, 0)</f>
        <v>0</v>
      </c>
      <c r="AF83" s="9">
        <v>91</v>
      </c>
      <c r="AG83" s="4" cm="1">
        <f t="array" ref="AG83">_xlfn.IFS(AF83&gt;100, 1, AF83&lt;70, 2, TRUE, 0)</f>
        <v>0</v>
      </c>
      <c r="AH83" s="9">
        <v>12</v>
      </c>
      <c r="AI83" s="4" cm="1">
        <f t="array" ref="AI83">_xlfn.IFS(AH83&gt;20, 1, AH83&lt;8, 2, TRUE, 0)</f>
        <v>0</v>
      </c>
      <c r="AJ83" s="9">
        <v>0.83</v>
      </c>
      <c r="AK83" s="4" cm="1">
        <f t="array" ref="AK83">_xlfn.IFS(AJ83&gt;1.3, 1, AJ83&lt;0.7, 2, TRUE, 0)</f>
        <v>0</v>
      </c>
      <c r="AL83" s="9">
        <v>26.8</v>
      </c>
      <c r="AM83" s="9" cm="1">
        <f t="array" ref="AM83">_xlfn.IFS(AL83&gt;39, 1, AL83&lt;13, 2, TRUE, 0)</f>
        <v>0</v>
      </c>
      <c r="AN83" s="9">
        <v>62</v>
      </c>
      <c r="AO83" s="4" cm="1">
        <f t="array" ref="AO83">_xlfn.IFS(AN83&gt;52, 1, AN83&lt;7, 2, TRUE, 0)</f>
        <v>1</v>
      </c>
      <c r="AP83" s="9">
        <v>6.4</v>
      </c>
      <c r="AQ83" s="9" cm="1">
        <f t="array" ref="AQ83">_xlfn.IFS(AP83&gt;7.6, 1, AP83&lt;4.4, 2, TRUE, 0)</f>
        <v>0</v>
      </c>
      <c r="AR83" s="9">
        <v>164</v>
      </c>
      <c r="AS83" s="9" cm="1">
        <f t="array" ref="AS83">_xlfn.IFS(AR83&gt;200, 1, AR83&lt;0, 2, TRUE, 0)</f>
        <v>0</v>
      </c>
      <c r="AT83" s="9">
        <v>112</v>
      </c>
      <c r="AU83" s="9" cm="1">
        <f t="array" ref="AU83">_xlfn.IFS(AT83&gt;150, 1, AT83&lt;0, 2, TRUE, 0)</f>
        <v>0</v>
      </c>
      <c r="AV83" s="9">
        <v>9.6</v>
      </c>
      <c r="AW83" s="9" cm="1">
        <f t="array" ref="AW83">_xlfn.IFS(AV83&gt;10.2, 1, AV83&lt;8.8, 2, TRUE, 0)</f>
        <v>0</v>
      </c>
      <c r="AX83" s="9">
        <v>4.4000000000000004</v>
      </c>
      <c r="AY83" s="9" cm="1">
        <f t="array" ref="AY83">_xlfn.IFS(AX83&gt;5.1, 1, AX83&lt;2.4, 2, TRUE, 0)</f>
        <v>0</v>
      </c>
      <c r="AZ83" s="9">
        <v>139</v>
      </c>
      <c r="BA83" s="4" cm="1">
        <f t="array" ref="BA83">_xlfn.IFS(AZ83&gt;146, 1, AZ83&lt;136, 2, TRUE, 0)</f>
        <v>0</v>
      </c>
      <c r="BB83" s="9">
        <v>4.1900000000000004</v>
      </c>
      <c r="BC83" s="4" cm="1">
        <f t="array" ref="BC83">_xlfn.IFS(BB83&gt;5.1, 1, BB83&lt;3.5, 2, TRUE, 0)</f>
        <v>0</v>
      </c>
      <c r="BD83" s="9">
        <v>7.44</v>
      </c>
      <c r="BE83" s="9" cm="1">
        <f t="array" ref="BE83">_xlfn.IFS(BD83&gt;8.7, 1, BD83&lt;6.6, 2, TRUE, 0)</f>
        <v>0</v>
      </c>
      <c r="BF83" s="9">
        <v>4.9000000000000004</v>
      </c>
      <c r="BG83" s="9" cm="1">
        <f t="array" ref="BG83">_xlfn.IFS(BF83&gt;5.2, 1, BF83&lt;3.5, 2, TRUE, 0)</f>
        <v>0</v>
      </c>
      <c r="BL83" s="9">
        <v>194</v>
      </c>
      <c r="BM83" s="9" cm="1">
        <f t="array" ref="BM83">_xlfn.IFS(BL83&gt;158, 1, BL83&lt;37, 2, TRUE, 0)</f>
        <v>1</v>
      </c>
      <c r="BR83" s="9">
        <v>364.11</v>
      </c>
      <c r="BS83" s="9" cm="1">
        <f t="array" ref="BS83">_xlfn.IFS(BR83&gt;400, 1, BR83&lt;30, 2, TRUE, 0)</f>
        <v>0</v>
      </c>
      <c r="BT83" s="9">
        <v>1.02</v>
      </c>
      <c r="BU83" s="9" cm="1">
        <f t="array" ref="BU83">_xlfn.IFS(BT83&gt;1.2, 1, BT83&lt;0.2, 2, TRUE, 0)</f>
        <v>0</v>
      </c>
      <c r="BV83" s="6" t="s">
        <v>181</v>
      </c>
      <c r="BW83" s="4">
        <f ca="1">COUNTIF(W:W,"0")</f>
        <v>68</v>
      </c>
    </row>
    <row r="84" spans="1:75" ht="15.75" customHeight="1">
      <c r="A84" s="9" t="s">
        <v>182</v>
      </c>
      <c r="B84" s="1" t="s">
        <v>21</v>
      </c>
      <c r="C84" s="9">
        <v>57</v>
      </c>
      <c r="D84" s="9">
        <v>4.68</v>
      </c>
      <c r="E84" s="4" cm="1">
        <f t="array" ref="E84">_xlfn.IFS(D84&gt;10, 1, D84&lt;4, 2, TRUE, 0)</f>
        <v>0</v>
      </c>
      <c r="F84" s="9">
        <v>4.58</v>
      </c>
      <c r="G84" s="4" cm="1">
        <f t="array" ref="G84">_xlfn.IFS(F84&gt;6.2, 1, F84&lt;3.7, 2, TRUE, 0)</f>
        <v>0</v>
      </c>
      <c r="H84" s="9">
        <v>13.3</v>
      </c>
      <c r="I84" s="4" cm="1">
        <f t="array" ref="I84">_xlfn.IFS(H84&gt;18, 1, H84&lt;13, 2, TRUE, 0)</f>
        <v>0</v>
      </c>
      <c r="J84" s="9">
        <v>40.700000000000003</v>
      </c>
      <c r="K84" s="4" cm="1">
        <f t="array" ref="K84">_xlfn.IFS(J84&gt;55, 1, J84&lt;34, 2, TRUE, 0)</f>
        <v>0</v>
      </c>
      <c r="L84" s="9">
        <v>88.9</v>
      </c>
      <c r="M84" s="9" cm="1">
        <f t="array" ref="M84">_xlfn.IFS(L84&gt;100, 1, L84&lt;80, 2, TRUE, 0)</f>
        <v>0</v>
      </c>
      <c r="N84" s="9">
        <v>29</v>
      </c>
      <c r="O84" s="9" cm="1">
        <f t="array" ref="O84">_xlfn.IFS(N84&gt;32, 1, N84&lt;26, 2, TRUE, 0)</f>
        <v>0</v>
      </c>
      <c r="P84" s="9">
        <v>32.700000000000003</v>
      </c>
      <c r="Q84" s="9" cm="1">
        <f t="array" ref="Q84">_xlfn.IFS(P84&gt;37, 1, P84&lt;31, 2, TRUE, 0)</f>
        <v>0</v>
      </c>
      <c r="R84" s="9">
        <v>211</v>
      </c>
      <c r="S84" s="9" cm="1">
        <f t="array" ref="S84">_xlfn.IFS(R84&gt;400, 1, R84&lt;138, 2, TRUE, 0)</f>
        <v>0</v>
      </c>
      <c r="T84" s="9">
        <v>12.5</v>
      </c>
      <c r="U84" s="9" cm="1">
        <f t="array" ref="U84">_xlfn.IFS(T84&gt;15, 1, T84&lt;11, 2, TRUE, 0)</f>
        <v>0</v>
      </c>
      <c r="V84" s="9">
        <v>2.88</v>
      </c>
      <c r="W84" s="9" cm="1">
        <f t="array" ref="W84">_xlfn.IFS(V84&gt;78, 1, V84&lt;45, 2, TRUE, 0)</f>
        <v>2</v>
      </c>
      <c r="X84" s="9">
        <v>0.42</v>
      </c>
      <c r="Y84" s="9" cm="1">
        <f t="array" ref="Y84">_xlfn.IFS(X84&gt;45, 1, X84&lt;23, 2, TRUE, 0)</f>
        <v>2</v>
      </c>
      <c r="Z84" s="9">
        <v>1.36</v>
      </c>
      <c r="AA84" s="9" cm="1">
        <f t="array" ref="AA84">_xlfn.IFS(Z84&gt;10, 1, Z84&lt;2, 2, TRUE, 0)</f>
        <v>2</v>
      </c>
      <c r="AB84" s="9">
        <v>0.01</v>
      </c>
      <c r="AC84" s="9" cm="1">
        <f t="array" ref="AC84">_xlfn.IFS(AB84&gt;6, 1, AB84&lt;0, 2, TRUE, 0)</f>
        <v>0</v>
      </c>
      <c r="AD84" s="9">
        <v>0.01</v>
      </c>
      <c r="AE84" s="9" cm="1">
        <f t="array" ref="AE84">_xlfn.IFS(AD84&gt;2, 1, AD84&lt;0, 2, TRUE, 0)</f>
        <v>0</v>
      </c>
      <c r="AF84" s="9">
        <v>103</v>
      </c>
      <c r="AG84" s="4" cm="1">
        <f t="array" ref="AG84">_xlfn.IFS(AF84&gt;100, 1, AF84&lt;70, 2, TRUE, 0)</f>
        <v>1</v>
      </c>
      <c r="AH84" s="9">
        <v>8</v>
      </c>
      <c r="AI84" s="4" cm="1">
        <f t="array" ref="AI84">_xlfn.IFS(AH84&gt;20, 1, AH84&lt;8, 2, TRUE, 0)</f>
        <v>0</v>
      </c>
      <c r="AJ84" s="9">
        <v>0.76</v>
      </c>
      <c r="AK84" s="4" cm="1">
        <f t="array" ref="AK84">_xlfn.IFS(AJ84&gt;1.3, 1, AJ84&lt;0.7, 2, TRUE, 0)</f>
        <v>0</v>
      </c>
      <c r="AL84" s="9">
        <v>20</v>
      </c>
      <c r="AM84" s="9" cm="1">
        <f t="array" ref="AM84">_xlfn.IFS(AL84&gt;39, 1, AL84&lt;13, 2, TRUE, 0)</f>
        <v>0</v>
      </c>
      <c r="AN84" s="9">
        <v>20</v>
      </c>
      <c r="AO84" s="4" cm="1">
        <f t="array" ref="AO84">_xlfn.IFS(AN84&gt;52, 1, AN84&lt;7, 2, TRUE, 0)</f>
        <v>0</v>
      </c>
      <c r="AP84" s="9">
        <v>4.3</v>
      </c>
      <c r="AQ84" s="9" cm="1">
        <f t="array" ref="AQ84">_xlfn.IFS(AP84&gt;7.6, 1, AP84&lt;4.4, 2, TRUE, 0)</f>
        <v>2</v>
      </c>
      <c r="AR84" s="9">
        <v>181</v>
      </c>
      <c r="AS84" s="9" cm="1">
        <f t="array" ref="AS84">_xlfn.IFS(AR84&gt;200, 1, AR84&lt;0, 2, TRUE, 0)</f>
        <v>0</v>
      </c>
      <c r="AT84" s="9">
        <v>69</v>
      </c>
      <c r="AU84" s="9" cm="1">
        <f t="array" ref="AU84">_xlfn.IFS(AT84&gt;150, 1, AT84&lt;0, 2, TRUE, 0)</f>
        <v>0</v>
      </c>
      <c r="AV84" s="9">
        <v>9</v>
      </c>
      <c r="AW84" s="9" cm="1">
        <f t="array" ref="AW84">_xlfn.IFS(AV84&gt;10.2, 1, AV84&lt;8.8, 2, TRUE, 0)</f>
        <v>0</v>
      </c>
      <c r="AX84" s="9">
        <v>3.4</v>
      </c>
      <c r="AY84" s="9" cm="1">
        <f t="array" ref="AY84">_xlfn.IFS(AX84&gt;5.1, 1, AX84&lt;2.4, 2, TRUE, 0)</f>
        <v>0</v>
      </c>
      <c r="AZ84" s="9">
        <v>142</v>
      </c>
      <c r="BA84" s="4" cm="1">
        <f t="array" ref="BA84">_xlfn.IFS(AZ84&gt;146, 1, AZ84&lt;136, 2, TRUE, 0)</f>
        <v>0</v>
      </c>
      <c r="BB84" s="9">
        <v>3.6</v>
      </c>
      <c r="BC84" s="4" cm="1">
        <f t="array" ref="BC84">_xlfn.IFS(BB84&gt;5.1, 1, BB84&lt;3.5, 2, TRUE, 0)</f>
        <v>0</v>
      </c>
      <c r="BD84" s="9">
        <v>7.47</v>
      </c>
      <c r="BE84" s="9" cm="1">
        <f t="array" ref="BE84">_xlfn.IFS(BD84&gt;8.7, 1, BD84&lt;6.6, 2, TRUE, 0)</f>
        <v>0</v>
      </c>
      <c r="BF84" s="9">
        <v>4.5</v>
      </c>
      <c r="BG84" s="9" cm="1">
        <f t="array" ref="BG84">_xlfn.IFS(BF84&gt;5.2, 1, BF84&lt;3.5, 2, TRUE, 0)</f>
        <v>0</v>
      </c>
      <c r="BL84" s="9">
        <v>20</v>
      </c>
      <c r="BM84" s="9" cm="1">
        <f t="array" ref="BM84">_xlfn.IFS(BL84&gt;158, 1, BL84&lt;37, 2, TRUE, 0)</f>
        <v>2</v>
      </c>
      <c r="BR84" s="9">
        <v>62.45</v>
      </c>
      <c r="BS84" s="9" cm="1">
        <f t="array" ref="BS84">_xlfn.IFS(BR84&gt;400, 1, BR84&lt;30, 2, TRUE, 0)</f>
        <v>0</v>
      </c>
      <c r="BT84" s="9">
        <v>0.36</v>
      </c>
      <c r="BU84" s="9" cm="1">
        <f t="array" ref="BU84">_xlfn.IFS(BT84&gt;1.2, 1, BT84&lt;0.2, 2, TRUE, 0)</f>
        <v>0</v>
      </c>
      <c r="BV84" s="6" t="s">
        <v>183</v>
      </c>
      <c r="BW84" s="4">
        <f ca="1">COUNTIF(W:W,"2")</f>
        <v>23</v>
      </c>
    </row>
    <row r="85" spans="1:75" ht="15.75" customHeight="1">
      <c r="A85" s="9" t="s">
        <v>184</v>
      </c>
      <c r="B85" s="1" t="s">
        <v>11</v>
      </c>
      <c r="C85" s="9">
        <v>57</v>
      </c>
      <c r="D85" s="9">
        <v>4.91</v>
      </c>
      <c r="E85" s="4" cm="1">
        <f t="array" ref="E85">_xlfn.IFS(D85&gt;10, 1, D85&lt;4, 2, TRUE, 0)</f>
        <v>0</v>
      </c>
      <c r="F85" s="9">
        <v>4.71</v>
      </c>
      <c r="G85" s="4" cm="1">
        <f t="array" ref="G85">_xlfn.IFS(F85&gt;6.2, 1, F85&lt;3.7, 2, TRUE, 0)</f>
        <v>0</v>
      </c>
      <c r="H85" s="9">
        <v>14.9</v>
      </c>
      <c r="I85" s="4" cm="1">
        <f t="array" ref="I85">_xlfn.IFS(H85&gt;18, 1, H85&lt;13, 2, TRUE, 0)</f>
        <v>0</v>
      </c>
      <c r="J85" s="9">
        <v>42.1</v>
      </c>
      <c r="K85" s="4" cm="1">
        <f t="array" ref="K85">_xlfn.IFS(J85&gt;55, 1, J85&lt;34, 2, TRUE, 0)</f>
        <v>0</v>
      </c>
      <c r="L85" s="9">
        <v>89.4</v>
      </c>
      <c r="M85" s="9" cm="1">
        <f t="array" ref="M85">_xlfn.IFS(L85&gt;100, 1, L85&lt;80, 2, TRUE, 0)</f>
        <v>0</v>
      </c>
      <c r="N85" s="9">
        <v>31.6</v>
      </c>
      <c r="O85" s="9" cm="1">
        <f t="array" ref="O85">_xlfn.IFS(N85&gt;32, 1, N85&lt;26, 2, TRUE, 0)</f>
        <v>0</v>
      </c>
      <c r="P85" s="9">
        <v>35.4</v>
      </c>
      <c r="Q85" s="9" cm="1">
        <f t="array" ref="Q85">_xlfn.IFS(P85&gt;37, 1, P85&lt;31, 2, TRUE, 0)</f>
        <v>0</v>
      </c>
      <c r="R85" s="9">
        <v>194</v>
      </c>
      <c r="S85" s="9" cm="1">
        <f t="array" ref="S85">_xlfn.IFS(R85&gt;400, 1, R85&lt;138, 2, TRUE, 0)</f>
        <v>0</v>
      </c>
      <c r="T85" s="9">
        <v>12.5</v>
      </c>
      <c r="U85" s="9" cm="1">
        <f t="array" ref="U85">_xlfn.IFS(T85&gt;15, 1, T85&lt;11, 2, TRUE, 0)</f>
        <v>0</v>
      </c>
      <c r="V85" s="9">
        <v>2.87</v>
      </c>
      <c r="W85" s="9" cm="1">
        <f t="array" ref="W85">_xlfn.IFS(V85&gt;78, 1, V85&lt;45, 2, TRUE, 0)</f>
        <v>2</v>
      </c>
      <c r="X85" s="9">
        <v>0.33</v>
      </c>
      <c r="Y85" s="9" cm="1">
        <f t="array" ref="Y85">_xlfn.IFS(X85&gt;45, 1, X85&lt;23, 2, TRUE, 0)</f>
        <v>2</v>
      </c>
      <c r="Z85" s="9">
        <v>1.44</v>
      </c>
      <c r="AA85" s="9" cm="1">
        <f t="array" ref="AA85">_xlfn.IFS(Z85&gt;10, 1, Z85&lt;2, 2, TRUE, 0)</f>
        <v>2</v>
      </c>
      <c r="AB85" s="9">
        <v>0.26</v>
      </c>
      <c r="AC85" s="9" cm="1">
        <f t="array" ref="AC85">_xlfn.IFS(AB85&gt;6, 1, AB85&lt;0, 2, TRUE, 0)</f>
        <v>0</v>
      </c>
      <c r="AD85" s="9">
        <v>0.01</v>
      </c>
      <c r="AE85" s="9" cm="1">
        <f t="array" ref="AE85">_xlfn.IFS(AD85&gt;2, 1, AD85&lt;0, 2, TRUE, 0)</f>
        <v>0</v>
      </c>
      <c r="AF85" s="9">
        <v>116</v>
      </c>
      <c r="AG85" s="4" cm="1">
        <f t="array" ref="AG85">_xlfn.IFS(AF85&gt;100, 1, AF85&lt;70, 2, TRUE, 0)</f>
        <v>1</v>
      </c>
      <c r="AH85" s="9">
        <v>17</v>
      </c>
      <c r="AI85" s="4" cm="1">
        <f t="array" ref="AI85">_xlfn.IFS(AH85&gt;20, 1, AH85&lt;8, 2, TRUE, 0)</f>
        <v>0</v>
      </c>
      <c r="AJ85" s="9">
        <v>1.19</v>
      </c>
      <c r="AK85" s="4" cm="1">
        <f t="array" ref="AK85">_xlfn.IFS(AJ85&gt;1.3, 1, AJ85&lt;0.7, 2, TRUE, 0)</f>
        <v>0</v>
      </c>
      <c r="AL85" s="9">
        <v>19.5</v>
      </c>
      <c r="AM85" s="9" cm="1">
        <f t="array" ref="AM85">_xlfn.IFS(AL85&gt;39, 1, AL85&lt;13, 2, TRUE, 0)</f>
        <v>0</v>
      </c>
      <c r="AN85" s="9">
        <v>23</v>
      </c>
      <c r="AO85" s="4" cm="1">
        <f t="array" ref="AO85">_xlfn.IFS(AN85&gt;52, 1, AN85&lt;7, 2, TRUE, 0)</f>
        <v>0</v>
      </c>
      <c r="AP85" s="9">
        <v>6.4</v>
      </c>
      <c r="AQ85" s="9" cm="1">
        <f t="array" ref="AQ85">_xlfn.IFS(AP85&gt;7.6, 1, AP85&lt;4.4, 2, TRUE, 0)</f>
        <v>0</v>
      </c>
      <c r="AR85" s="9">
        <v>170</v>
      </c>
      <c r="AS85" s="9" cm="1">
        <f t="array" ref="AS85">_xlfn.IFS(AR85&gt;200, 1, AR85&lt;0, 2, TRUE, 0)</f>
        <v>0</v>
      </c>
      <c r="AT85" s="9">
        <v>134</v>
      </c>
      <c r="AU85" s="9" cm="1">
        <f t="array" ref="AU85">_xlfn.IFS(AT85&gt;150, 1, AT85&lt;0, 2, TRUE, 0)</f>
        <v>0</v>
      </c>
      <c r="AV85" s="9">
        <v>9.6999999999999993</v>
      </c>
      <c r="AW85" s="9" cm="1">
        <f t="array" ref="AW85">_xlfn.IFS(AV85&gt;10.2, 1, AV85&lt;8.8, 2, TRUE, 0)</f>
        <v>0</v>
      </c>
      <c r="AX85" s="9">
        <v>3.7</v>
      </c>
      <c r="AY85" s="9" cm="1">
        <f t="array" ref="AY85">_xlfn.IFS(AX85&gt;5.1, 1, AX85&lt;2.4, 2, TRUE, 0)</f>
        <v>0</v>
      </c>
      <c r="AZ85" s="9">
        <v>142</v>
      </c>
      <c r="BA85" s="4" cm="1">
        <f t="array" ref="BA85">_xlfn.IFS(AZ85&gt;146, 1, AZ85&lt;136, 2, TRUE, 0)</f>
        <v>0</v>
      </c>
      <c r="BB85" s="9">
        <v>4.62</v>
      </c>
      <c r="BC85" s="4" cm="1">
        <f t="array" ref="BC85">_xlfn.IFS(BB85&gt;5.1, 1, BB85&lt;3.5, 2, TRUE, 0)</f>
        <v>0</v>
      </c>
      <c r="BD85" s="9">
        <v>7.33</v>
      </c>
      <c r="BE85" s="9" cm="1">
        <f t="array" ref="BE85">_xlfn.IFS(BD85&gt;8.7, 1, BD85&lt;6.6, 2, TRUE, 0)</f>
        <v>0</v>
      </c>
      <c r="BF85" s="9">
        <v>4.5</v>
      </c>
      <c r="BG85" s="9" cm="1">
        <f t="array" ref="BG85">_xlfn.IFS(BF85&gt;5.2, 1, BF85&lt;3.5, 2, TRUE, 0)</f>
        <v>0</v>
      </c>
      <c r="BL85" s="9">
        <v>133</v>
      </c>
      <c r="BM85" s="9" cm="1">
        <f t="array" ref="BM85">_xlfn.IFS(BL85&gt;158, 1, BL85&lt;37, 2, TRUE, 0)</f>
        <v>0</v>
      </c>
      <c r="BR85" s="9">
        <v>416.46</v>
      </c>
      <c r="BS85" s="9" cm="1">
        <f t="array" ref="BS85">_xlfn.IFS(BR85&gt;400, 1, BR85&lt;30, 2, TRUE, 0)</f>
        <v>1</v>
      </c>
      <c r="BT85" s="9">
        <v>0.9</v>
      </c>
      <c r="BU85" s="9" cm="1">
        <f t="array" ref="BU85">_xlfn.IFS(BT85&gt;1.2, 1, BT85&lt;0.2, 2, TRUE, 0)</f>
        <v>0</v>
      </c>
    </row>
    <row r="86" spans="1:75" ht="15.75" customHeight="1">
      <c r="A86" s="9" t="s">
        <v>185</v>
      </c>
      <c r="B86" s="1" t="s">
        <v>11</v>
      </c>
      <c r="C86" s="9">
        <v>47</v>
      </c>
      <c r="D86" s="9">
        <v>6.23</v>
      </c>
      <c r="E86" s="4" cm="1">
        <f t="array" ref="E86">_xlfn.IFS(D86&gt;10, 1, D86&lt;4, 2, TRUE, 0)</f>
        <v>0</v>
      </c>
      <c r="F86" s="9">
        <v>5.9</v>
      </c>
      <c r="G86" s="4" cm="1">
        <f t="array" ref="G86">_xlfn.IFS(F86&gt;6.2, 1, F86&lt;3.7, 2, TRUE, 0)</f>
        <v>0</v>
      </c>
      <c r="H86" s="9">
        <v>13.4</v>
      </c>
      <c r="I86" s="4" cm="1">
        <f t="array" ref="I86">_xlfn.IFS(H86&gt;18, 1, H86&lt;13, 2, TRUE, 0)</f>
        <v>0</v>
      </c>
      <c r="J86" s="9">
        <v>40.4</v>
      </c>
      <c r="K86" s="4" cm="1">
        <f t="array" ref="K86">_xlfn.IFS(J86&gt;55, 1, J86&lt;34, 2, TRUE, 0)</f>
        <v>0</v>
      </c>
      <c r="L86" s="9">
        <v>68.5</v>
      </c>
      <c r="M86" s="9" cm="1">
        <f t="array" ref="M86">_xlfn.IFS(L86&gt;100, 1, L86&lt;80, 2, TRUE, 0)</f>
        <v>2</v>
      </c>
      <c r="N86" s="9">
        <v>22.7</v>
      </c>
      <c r="O86" s="9" cm="1">
        <f t="array" ref="O86">_xlfn.IFS(N86&gt;32, 1, N86&lt;26, 2, TRUE, 0)</f>
        <v>2</v>
      </c>
      <c r="P86" s="9">
        <v>33.200000000000003</v>
      </c>
      <c r="Q86" s="9" cm="1">
        <f t="array" ref="Q86">_xlfn.IFS(P86&gt;37, 1, P86&lt;31, 2, TRUE, 0)</f>
        <v>0</v>
      </c>
      <c r="R86" s="9">
        <v>235</v>
      </c>
      <c r="S86" s="9" cm="1">
        <f t="array" ref="S86">_xlfn.IFS(R86&gt;400, 1, R86&lt;138, 2, TRUE, 0)</f>
        <v>0</v>
      </c>
      <c r="T86" s="9">
        <v>14.1</v>
      </c>
      <c r="U86" s="9" cm="1">
        <f t="array" ref="U86">_xlfn.IFS(T86&gt;15, 1, T86&lt;11, 2, TRUE, 0)</f>
        <v>0</v>
      </c>
      <c r="V86" s="9">
        <v>3.46</v>
      </c>
      <c r="W86" s="9" cm="1">
        <f t="array" ref="W86">_xlfn.IFS(V86&gt;78, 1, V86&lt;45, 2, TRUE, 0)</f>
        <v>2</v>
      </c>
      <c r="X86" s="9">
        <v>0.56999999999999995</v>
      </c>
      <c r="Y86" s="9" cm="1">
        <f t="array" ref="Y86">_xlfn.IFS(X86&gt;45, 1, X86&lt;23, 2, TRUE, 0)</f>
        <v>2</v>
      </c>
      <c r="Z86" s="9">
        <v>1.89</v>
      </c>
      <c r="AA86" s="9" cm="1">
        <f t="array" ref="AA86">_xlfn.IFS(Z86&gt;10, 1, Z86&lt;2, 2, TRUE, 0)</f>
        <v>2</v>
      </c>
      <c r="AB86" s="9">
        <v>0.25</v>
      </c>
      <c r="AC86" s="9" cm="1">
        <f t="array" ref="AC86">_xlfn.IFS(AB86&gt;6, 1, AB86&lt;0, 2, TRUE, 0)</f>
        <v>0</v>
      </c>
      <c r="AD86" s="9">
        <v>0.06</v>
      </c>
      <c r="AE86" s="9" cm="1">
        <f t="array" ref="AE86">_xlfn.IFS(AD86&gt;2, 1, AD86&lt;0, 2, TRUE, 0)</f>
        <v>0</v>
      </c>
      <c r="AF86" s="9">
        <v>107</v>
      </c>
      <c r="AG86" s="4" cm="1">
        <f t="array" ref="AG86">_xlfn.IFS(AF86&gt;100, 1, AF86&lt;70, 2, TRUE, 0)</f>
        <v>1</v>
      </c>
      <c r="AH86" s="9">
        <v>4</v>
      </c>
      <c r="AI86" s="4" cm="1">
        <f t="array" ref="AI86">_xlfn.IFS(AH86&gt;20, 1, AH86&lt;8, 2, TRUE, 0)</f>
        <v>2</v>
      </c>
      <c r="AJ86" s="9">
        <v>0.73</v>
      </c>
      <c r="AK86" s="4" cm="1">
        <f t="array" ref="AK86">_xlfn.IFS(AJ86&gt;1.3, 1, AJ86&lt;0.7, 2, TRUE, 0)</f>
        <v>0</v>
      </c>
      <c r="AL86" s="9">
        <v>19</v>
      </c>
      <c r="AM86" s="9" cm="1">
        <f t="array" ref="AM86">_xlfn.IFS(AL86&gt;39, 1, AL86&lt;13, 2, TRUE, 0)</f>
        <v>0</v>
      </c>
      <c r="AN86" s="9">
        <v>11</v>
      </c>
      <c r="AO86" s="4" cm="1">
        <f t="array" ref="AO86">_xlfn.IFS(AN86&gt;52, 1, AN86&lt;7, 2, TRUE, 0)</f>
        <v>0</v>
      </c>
      <c r="AP86" s="9">
        <v>8.1999999999999993</v>
      </c>
      <c r="AQ86" s="9" cm="1">
        <f t="array" ref="AQ86">_xlfn.IFS(AP86&gt;7.6, 1, AP86&lt;4.4, 2, TRUE, 0)</f>
        <v>1</v>
      </c>
      <c r="AR86" s="9">
        <v>345</v>
      </c>
      <c r="AS86" s="9" cm="1">
        <f t="array" ref="AS86">_xlfn.IFS(AR86&gt;200, 1, AR86&lt;0, 2, TRUE, 0)</f>
        <v>1</v>
      </c>
      <c r="AT86" s="9">
        <v>131</v>
      </c>
      <c r="AU86" s="9" cm="1">
        <f t="array" ref="AU86">_xlfn.IFS(AT86&gt;150, 1, AT86&lt;0, 2, TRUE, 0)</f>
        <v>0</v>
      </c>
      <c r="AV86" s="9">
        <v>10.1</v>
      </c>
      <c r="AW86" s="9" cm="1">
        <f t="array" ref="AW86">_xlfn.IFS(AV86&gt;10.2, 1, AV86&lt;8.8, 2, TRUE, 0)</f>
        <v>0</v>
      </c>
      <c r="AX86" s="9">
        <v>3</v>
      </c>
      <c r="AY86" s="9" cm="1">
        <f t="array" ref="AY86">_xlfn.IFS(AX86&gt;5.1, 1, AX86&lt;2.4, 2, TRUE, 0)</f>
        <v>0</v>
      </c>
      <c r="AZ86" s="9">
        <v>136</v>
      </c>
      <c r="BA86" s="4" cm="1">
        <f t="array" ref="BA86">_xlfn.IFS(AZ86&gt;146, 1, AZ86&lt;136, 2, TRUE, 0)</f>
        <v>0</v>
      </c>
      <c r="BB86" s="9">
        <v>3.68</v>
      </c>
      <c r="BC86" s="4" cm="1">
        <f t="array" ref="BC86">_xlfn.IFS(BB86&gt;5.1, 1, BB86&lt;3.5, 2, TRUE, 0)</f>
        <v>0</v>
      </c>
      <c r="BD86" s="9">
        <v>7.33</v>
      </c>
      <c r="BE86" s="9" cm="1">
        <f t="array" ref="BE86">_xlfn.IFS(BD86&gt;8.7, 1, BD86&lt;6.6, 2, TRUE, 0)</f>
        <v>0</v>
      </c>
      <c r="BF86" s="9">
        <v>4.7</v>
      </c>
      <c r="BG86" s="9" cm="1">
        <f t="array" ref="BG86">_xlfn.IFS(BF86&gt;5.2, 1, BF86&lt;3.5, 2, TRUE, 0)</f>
        <v>0</v>
      </c>
      <c r="BL86" s="9">
        <v>96</v>
      </c>
      <c r="BM86" s="9" cm="1">
        <f t="array" ref="BM86">_xlfn.IFS(BL86&gt;158, 1, BL86&lt;37, 2, TRUE, 0)</f>
        <v>0</v>
      </c>
      <c r="BR86" s="9">
        <v>402.02</v>
      </c>
      <c r="BS86" s="9" cm="1">
        <f t="array" ref="BS86">_xlfn.IFS(BR86&gt;400, 1, BR86&lt;30, 2, TRUE, 0)</f>
        <v>1</v>
      </c>
      <c r="BT86" s="9">
        <v>0.65</v>
      </c>
      <c r="BU86" s="9" cm="1">
        <f t="array" ref="BU86">_xlfn.IFS(BT86&gt;1.2, 1, BT86&lt;0.2, 2, TRUE, 0)</f>
        <v>0</v>
      </c>
      <c r="BV86" s="1" t="s">
        <v>186</v>
      </c>
      <c r="BW86" s="4">
        <f ca="1">COUNTIF(Y:Y,"1")</f>
        <v>1</v>
      </c>
    </row>
    <row r="87" spans="1:75" ht="15.75" customHeight="1">
      <c r="A87" s="9" t="s">
        <v>187</v>
      </c>
      <c r="B87" s="1" t="s">
        <v>11</v>
      </c>
      <c r="C87" s="9">
        <v>40</v>
      </c>
      <c r="D87" s="9">
        <v>8.44</v>
      </c>
      <c r="E87" s="4" cm="1">
        <f t="array" ref="E87">_xlfn.IFS(D87&gt;10, 1, D87&lt;4, 2, TRUE, 0)</f>
        <v>0</v>
      </c>
      <c r="F87" s="9">
        <v>5.08</v>
      </c>
      <c r="G87" s="4" cm="1">
        <f t="array" ref="G87">_xlfn.IFS(F87&gt;6.2, 1, F87&lt;3.7, 2, TRUE, 0)</f>
        <v>0</v>
      </c>
      <c r="H87" s="9">
        <v>15.4</v>
      </c>
      <c r="I87" s="4" cm="1">
        <f t="array" ref="I87">_xlfn.IFS(H87&gt;18, 1, H87&lt;13, 2, TRUE, 0)</f>
        <v>0</v>
      </c>
      <c r="J87" s="9">
        <v>45</v>
      </c>
      <c r="K87" s="4" cm="1">
        <f t="array" ref="K87">_xlfn.IFS(J87&gt;55, 1, J87&lt;34, 2, TRUE, 0)</f>
        <v>0</v>
      </c>
      <c r="L87" s="9">
        <v>88.6</v>
      </c>
      <c r="M87" s="9" cm="1">
        <f t="array" ref="M87">_xlfn.IFS(L87&gt;100, 1, L87&lt;80, 2, TRUE, 0)</f>
        <v>0</v>
      </c>
      <c r="N87" s="9">
        <v>30.3</v>
      </c>
      <c r="O87" s="9" cm="1">
        <f t="array" ref="O87">_xlfn.IFS(N87&gt;32, 1, N87&lt;26, 2, TRUE, 0)</f>
        <v>0</v>
      </c>
      <c r="P87" s="9">
        <v>34.200000000000003</v>
      </c>
      <c r="Q87" s="9" cm="1">
        <f t="array" ref="Q87">_xlfn.IFS(P87&gt;37, 1, P87&lt;31, 2, TRUE, 0)</f>
        <v>0</v>
      </c>
      <c r="R87" s="9">
        <v>313</v>
      </c>
      <c r="S87" s="9" cm="1">
        <f t="array" ref="S87">_xlfn.IFS(R87&gt;400, 1, R87&lt;138, 2, TRUE, 0)</f>
        <v>0</v>
      </c>
      <c r="T87" s="9">
        <v>12.6</v>
      </c>
      <c r="U87" s="9" cm="1">
        <f t="array" ref="U87">_xlfn.IFS(T87&gt;15, 1, T87&lt;11, 2, TRUE, 0)</f>
        <v>0</v>
      </c>
      <c r="V87" s="9">
        <v>5.69</v>
      </c>
      <c r="W87" s="9" cm="1">
        <f t="array" ref="W87">_xlfn.IFS(V87&gt;78, 1, V87&lt;45, 2, TRUE, 0)</f>
        <v>2</v>
      </c>
      <c r="X87" s="9">
        <v>0.46</v>
      </c>
      <c r="Y87" s="9" cm="1">
        <f t="array" ref="Y87">_xlfn.IFS(X87&gt;45, 1, X87&lt;23, 2, TRUE, 0)</f>
        <v>2</v>
      </c>
      <c r="Z87" s="9">
        <v>1.98</v>
      </c>
      <c r="AA87" s="9" cm="1">
        <f t="array" ref="AA87">_xlfn.IFS(Z87&gt;10, 1, Z87&lt;2, 2, TRUE, 0)</f>
        <v>2</v>
      </c>
      <c r="AB87" s="9">
        <v>0.27</v>
      </c>
      <c r="AC87" s="9" cm="1">
        <f t="array" ref="AC87">_xlfn.IFS(AB87&gt;6, 1, AB87&lt;0, 2, TRUE, 0)</f>
        <v>0</v>
      </c>
      <c r="AD87" s="9">
        <v>0.04</v>
      </c>
      <c r="AE87" s="9" cm="1">
        <f t="array" ref="AE87">_xlfn.IFS(AD87&gt;2, 1, AD87&lt;0, 2, TRUE, 0)</f>
        <v>0</v>
      </c>
      <c r="AF87" s="9">
        <v>117</v>
      </c>
      <c r="AG87" s="4" cm="1">
        <f t="array" ref="AG87">_xlfn.IFS(AF87&gt;100, 1, AF87&lt;70, 2, TRUE, 0)</f>
        <v>1</v>
      </c>
      <c r="AH87" s="9">
        <v>12</v>
      </c>
      <c r="AI87" s="4" cm="1">
        <f t="array" ref="AI87">_xlfn.IFS(AH87&gt;20, 1, AH87&lt;8, 2, TRUE, 0)</f>
        <v>0</v>
      </c>
      <c r="AJ87" s="9">
        <v>1.1100000000000001</v>
      </c>
      <c r="AK87" s="4" cm="1">
        <f t="array" ref="AK87">_xlfn.IFS(AJ87&gt;1.3, 1, AJ87&lt;0.7, 2, TRUE, 0)</f>
        <v>0</v>
      </c>
      <c r="AL87" s="9">
        <v>22.5</v>
      </c>
      <c r="AM87" s="9" cm="1">
        <f t="array" ref="AM87">_xlfn.IFS(AL87&gt;39, 1, AL87&lt;13, 2, TRUE, 0)</f>
        <v>0</v>
      </c>
      <c r="AN87" s="9">
        <v>33</v>
      </c>
      <c r="AO87" s="4" cm="1">
        <f t="array" ref="AO87">_xlfn.IFS(AN87&gt;52, 1, AN87&lt;7, 2, TRUE, 0)</f>
        <v>0</v>
      </c>
      <c r="AP87" s="9">
        <v>7</v>
      </c>
      <c r="AQ87" s="9" cm="1">
        <f t="array" ref="AQ87">_xlfn.IFS(AP87&gt;7.6, 1, AP87&lt;4.4, 2, TRUE, 0)</f>
        <v>0</v>
      </c>
      <c r="AR87" s="9">
        <v>260</v>
      </c>
      <c r="AS87" s="9" cm="1">
        <f t="array" ref="AS87">_xlfn.IFS(AR87&gt;200, 1, AR87&lt;0, 2, TRUE, 0)</f>
        <v>1</v>
      </c>
      <c r="AT87" s="9">
        <v>107</v>
      </c>
      <c r="AU87" s="9" cm="1">
        <f t="array" ref="AU87">_xlfn.IFS(AT87&gt;150, 1, AT87&lt;0, 2, TRUE, 0)</f>
        <v>0</v>
      </c>
      <c r="AV87" s="9">
        <v>9.4</v>
      </c>
      <c r="AW87" s="9" cm="1">
        <f t="array" ref="AW87">_xlfn.IFS(AV87&gt;10.2, 1, AV87&lt;8.8, 2, TRUE, 0)</f>
        <v>0</v>
      </c>
      <c r="AX87" s="9">
        <v>3.6</v>
      </c>
      <c r="AY87" s="9" cm="1">
        <f t="array" ref="AY87">_xlfn.IFS(AX87&gt;5.1, 1, AX87&lt;2.4, 2, TRUE, 0)</f>
        <v>0</v>
      </c>
      <c r="AZ87" s="9">
        <v>141</v>
      </c>
      <c r="BA87" s="4" cm="1">
        <f t="array" ref="BA87">_xlfn.IFS(AZ87&gt;146, 1, AZ87&lt;136, 2, TRUE, 0)</f>
        <v>0</v>
      </c>
      <c r="BB87" s="9">
        <v>3.85</v>
      </c>
      <c r="BC87" s="4" cm="1">
        <f t="array" ref="BC87">_xlfn.IFS(BB87&gt;5.1, 1, BB87&lt;3.5, 2, TRUE, 0)</f>
        <v>0</v>
      </c>
      <c r="BD87" s="9">
        <v>7.42</v>
      </c>
      <c r="BE87" s="9" cm="1">
        <f t="array" ref="BE87">_xlfn.IFS(BD87&gt;8.7, 1, BD87&lt;6.6, 2, TRUE, 0)</f>
        <v>0</v>
      </c>
      <c r="BF87" s="9">
        <v>4.5999999999999996</v>
      </c>
      <c r="BG87" s="9" cm="1">
        <f t="array" ref="BG87">_xlfn.IFS(BF87&gt;5.2, 1, BF87&lt;3.5, 2, TRUE, 0)</f>
        <v>0</v>
      </c>
      <c r="BL87" s="9">
        <v>100</v>
      </c>
      <c r="BM87" s="9" cm="1">
        <f t="array" ref="BM87">_xlfn.IFS(BL87&gt;158, 1, BL87&lt;37, 2, TRUE, 0)</f>
        <v>0</v>
      </c>
      <c r="BR87" s="9">
        <v>120.2</v>
      </c>
      <c r="BS87" s="9" cm="1">
        <f t="array" ref="BS87">_xlfn.IFS(BR87&gt;400, 1, BR87&lt;30, 2, TRUE, 0)</f>
        <v>0</v>
      </c>
      <c r="BT87" s="9">
        <v>0.52</v>
      </c>
      <c r="BU87" s="9" cm="1">
        <f t="array" ref="BU87">_xlfn.IFS(BT87&gt;1.2, 1, BT87&lt;0.2, 2, TRUE, 0)</f>
        <v>0</v>
      </c>
      <c r="BV87" s="6" t="s">
        <v>188</v>
      </c>
      <c r="BW87" s="4">
        <f ca="1">COUNTIF(Y:Y,"0")</f>
        <v>16</v>
      </c>
    </row>
    <row r="88" spans="1:75" ht="15.75" customHeight="1">
      <c r="A88" s="9" t="s">
        <v>189</v>
      </c>
      <c r="B88" s="1" t="s">
        <v>21</v>
      </c>
      <c r="C88" s="9">
        <v>60</v>
      </c>
      <c r="D88" s="9">
        <v>7.09</v>
      </c>
      <c r="E88" s="4" cm="1">
        <f t="array" ref="E88">_xlfn.IFS(D88&gt;10, 1, D88&lt;4, 2, TRUE, 0)</f>
        <v>0</v>
      </c>
      <c r="F88" s="9">
        <v>4.68</v>
      </c>
      <c r="G88" s="4" cm="1">
        <f t="array" ref="G88">_xlfn.IFS(F88&gt;6.2, 1, F88&lt;3.7, 2, TRUE, 0)</f>
        <v>0</v>
      </c>
      <c r="H88" s="9">
        <v>14.3</v>
      </c>
      <c r="I88" s="4" cm="1">
        <f t="array" ref="I88">_xlfn.IFS(H88&gt;18, 1, H88&lt;13, 2, TRUE, 0)</f>
        <v>0</v>
      </c>
      <c r="J88" s="9">
        <v>43.4</v>
      </c>
      <c r="K88" s="4" cm="1">
        <f t="array" ref="K88">_xlfn.IFS(J88&gt;55, 1, J88&lt;34, 2, TRUE, 0)</f>
        <v>0</v>
      </c>
      <c r="L88" s="9">
        <v>92.7</v>
      </c>
      <c r="M88" s="9" cm="1">
        <f t="array" ref="M88">_xlfn.IFS(L88&gt;100, 1, L88&lt;80, 2, TRUE, 0)</f>
        <v>0</v>
      </c>
      <c r="N88" s="9">
        <v>30.6</v>
      </c>
      <c r="O88" s="9" cm="1">
        <f t="array" ref="O88">_xlfn.IFS(N88&gt;32, 1, N88&lt;26, 2, TRUE, 0)</f>
        <v>0</v>
      </c>
      <c r="P88" s="9">
        <v>32.9</v>
      </c>
      <c r="Q88" s="9" cm="1">
        <f t="array" ref="Q88">_xlfn.IFS(P88&gt;37, 1, P88&lt;31, 2, TRUE, 0)</f>
        <v>0</v>
      </c>
      <c r="R88" s="9">
        <v>249</v>
      </c>
      <c r="S88" s="9" cm="1">
        <f t="array" ref="S88">_xlfn.IFS(R88&gt;400, 1, R88&lt;138, 2, TRUE, 0)</f>
        <v>0</v>
      </c>
      <c r="T88" s="9">
        <v>11.9</v>
      </c>
      <c r="U88" s="9" cm="1">
        <f t="array" ref="U88">_xlfn.IFS(T88&gt;15, 1, T88&lt;11, 2, TRUE, 0)</f>
        <v>0</v>
      </c>
      <c r="V88" s="9">
        <v>3.44</v>
      </c>
      <c r="W88" s="9" cm="1">
        <f t="array" ref="W88">_xlfn.IFS(V88&gt;78, 1, V88&lt;45, 2, TRUE, 0)</f>
        <v>2</v>
      </c>
      <c r="X88" s="9">
        <v>0.31</v>
      </c>
      <c r="Y88" s="9" cm="1">
        <f t="array" ref="Y88">_xlfn.IFS(X88&gt;45, 1, X88&lt;23, 2, TRUE, 0)</f>
        <v>2</v>
      </c>
      <c r="Z88" s="9">
        <v>2.84</v>
      </c>
      <c r="AA88" s="9" cm="1">
        <f t="array" ref="AA88">_xlfn.IFS(Z88&gt;10, 1, Z88&lt;2, 2, TRUE, 0)</f>
        <v>0</v>
      </c>
      <c r="AB88" s="9">
        <v>0.48</v>
      </c>
      <c r="AC88" s="9" cm="1">
        <f t="array" ref="AC88">_xlfn.IFS(AB88&gt;6, 1, AB88&lt;0, 2, TRUE, 0)</f>
        <v>0</v>
      </c>
      <c r="AD88" s="9">
        <v>0.02</v>
      </c>
      <c r="AE88" s="9" cm="1">
        <f t="array" ref="AE88">_xlfn.IFS(AD88&gt;2, 1, AD88&lt;0, 2, TRUE, 0)</f>
        <v>0</v>
      </c>
      <c r="AF88" s="9">
        <v>100</v>
      </c>
      <c r="AG88" s="4" cm="1">
        <f t="array" ref="AG88">_xlfn.IFS(AF88&gt;100, 1, AF88&lt;70, 2, TRUE, 0)</f>
        <v>0</v>
      </c>
      <c r="AH88" s="9">
        <v>16</v>
      </c>
      <c r="AI88" s="4" cm="1">
        <f t="array" ref="AI88">_xlfn.IFS(AH88&gt;20, 1, AH88&lt;8, 2, TRUE, 0)</f>
        <v>0</v>
      </c>
      <c r="AJ88" s="9">
        <v>0.69</v>
      </c>
      <c r="AK88" s="4" cm="1">
        <f t="array" ref="AK88">_xlfn.IFS(AJ88&gt;1.3, 1, AJ88&lt;0.7, 2, TRUE, 0)</f>
        <v>2</v>
      </c>
      <c r="AL88" s="9">
        <v>21.2</v>
      </c>
      <c r="AM88" s="9" cm="1">
        <f t="array" ref="AM88">_xlfn.IFS(AL88&gt;39, 1, AL88&lt;13, 2, TRUE, 0)</f>
        <v>0</v>
      </c>
      <c r="AN88" s="9">
        <v>30</v>
      </c>
      <c r="AO88" s="4" cm="1">
        <f t="array" ref="AO88">_xlfn.IFS(AN88&gt;52, 1, AN88&lt;7, 2, TRUE, 0)</f>
        <v>0</v>
      </c>
      <c r="AP88" s="9">
        <v>3.2</v>
      </c>
      <c r="AQ88" s="9" cm="1">
        <f t="array" ref="AQ88">_xlfn.IFS(AP88&gt;7.6, 1, AP88&lt;4.4, 2, TRUE, 0)</f>
        <v>2</v>
      </c>
      <c r="AR88" s="9">
        <v>181</v>
      </c>
      <c r="AS88" s="9" cm="1">
        <f t="array" ref="AS88">_xlfn.IFS(AR88&gt;200, 1, AR88&lt;0, 2, TRUE, 0)</f>
        <v>0</v>
      </c>
      <c r="AT88" s="9">
        <v>146</v>
      </c>
      <c r="AU88" s="9" cm="1">
        <f t="array" ref="AU88">_xlfn.IFS(AT88&gt;150, 1, AT88&lt;0, 2, TRUE, 0)</f>
        <v>0</v>
      </c>
      <c r="AV88" s="9">
        <v>9.3000000000000007</v>
      </c>
      <c r="AW88" s="9" cm="1">
        <f t="array" ref="AW88">_xlfn.IFS(AV88&gt;10.2, 1, AV88&lt;8.8, 2, TRUE, 0)</f>
        <v>0</v>
      </c>
      <c r="AX88" s="9">
        <v>4.3</v>
      </c>
      <c r="AY88" s="9" cm="1">
        <f t="array" ref="AY88">_xlfn.IFS(AX88&gt;5.1, 1, AX88&lt;2.4, 2, TRUE, 0)</f>
        <v>0</v>
      </c>
      <c r="AZ88" s="9">
        <v>144</v>
      </c>
      <c r="BA88" s="4" cm="1">
        <f t="array" ref="BA88">_xlfn.IFS(AZ88&gt;146, 1, AZ88&lt;136, 2, TRUE, 0)</f>
        <v>0</v>
      </c>
      <c r="BB88" s="9">
        <v>4.2300000000000004</v>
      </c>
      <c r="BC88" s="4" cm="1">
        <f t="array" ref="BC88">_xlfn.IFS(BB88&gt;5.1, 1, BB88&lt;3.5, 2, TRUE, 0)</f>
        <v>0</v>
      </c>
      <c r="BD88" s="9">
        <v>7.2</v>
      </c>
      <c r="BE88" s="9" cm="1">
        <f t="array" ref="BE88">_xlfn.IFS(BD88&gt;8.7, 1, BD88&lt;6.6, 2, TRUE, 0)</f>
        <v>0</v>
      </c>
      <c r="BF88" s="9">
        <v>4.5</v>
      </c>
      <c r="BG88" s="9" cm="1">
        <f t="array" ref="BG88">_xlfn.IFS(BF88&gt;5.2, 1, BF88&lt;3.5, 2, TRUE, 0)</f>
        <v>0</v>
      </c>
      <c r="BL88" s="9">
        <v>72</v>
      </c>
      <c r="BM88" s="9" cm="1">
        <f t="array" ref="BM88">_xlfn.IFS(BL88&gt;158, 1, BL88&lt;37, 2, TRUE, 0)</f>
        <v>0</v>
      </c>
      <c r="BR88" s="9">
        <v>119.72</v>
      </c>
      <c r="BS88" s="9" cm="1">
        <f t="array" ref="BS88">_xlfn.IFS(BR88&gt;400, 1, BR88&lt;30, 2, TRUE, 0)</f>
        <v>0</v>
      </c>
      <c r="BT88" s="9">
        <v>0.4</v>
      </c>
      <c r="BU88" s="9" cm="1">
        <f t="array" ref="BU88">_xlfn.IFS(BT88&gt;1.2, 1, BT88&lt;0.2, 2, TRUE, 0)</f>
        <v>0</v>
      </c>
      <c r="BV88" s="6" t="s">
        <v>190</v>
      </c>
      <c r="BW88" s="4">
        <f ca="1">COUNTIF(Y:Y,"2")</f>
        <v>77</v>
      </c>
    </row>
    <row r="89" spans="1:75" ht="15.75" customHeight="1">
      <c r="A89" s="9" t="s">
        <v>191</v>
      </c>
      <c r="B89" s="1" t="s">
        <v>11</v>
      </c>
      <c r="C89" s="9">
        <v>51</v>
      </c>
      <c r="D89" s="9">
        <v>8.41</v>
      </c>
      <c r="E89" s="4" cm="1">
        <f t="array" ref="E89">_xlfn.IFS(D89&gt;10, 1, D89&lt;4, 2, TRUE, 0)</f>
        <v>0</v>
      </c>
      <c r="F89" s="9">
        <v>5.33</v>
      </c>
      <c r="G89" s="4" cm="1">
        <f t="array" ref="G89">_xlfn.IFS(F89&gt;6.2, 1, F89&lt;3.7, 2, TRUE, 0)</f>
        <v>0</v>
      </c>
      <c r="H89" s="9">
        <v>16.7</v>
      </c>
      <c r="I89" s="4" cm="1">
        <f t="array" ref="I89">_xlfn.IFS(H89&gt;18, 1, H89&lt;13, 2, TRUE, 0)</f>
        <v>0</v>
      </c>
      <c r="J89" s="9">
        <v>48.4</v>
      </c>
      <c r="K89" s="4" cm="1">
        <f t="array" ref="K89">_xlfn.IFS(J89&gt;55, 1, J89&lt;34, 2, TRUE, 0)</f>
        <v>0</v>
      </c>
      <c r="L89" s="9">
        <v>90.8</v>
      </c>
      <c r="M89" s="9" cm="1">
        <f t="array" ref="M89">_xlfn.IFS(L89&gt;100, 1, L89&lt;80, 2, TRUE, 0)</f>
        <v>0</v>
      </c>
      <c r="N89" s="9">
        <v>31.3</v>
      </c>
      <c r="O89" s="9" cm="1">
        <f t="array" ref="O89">_xlfn.IFS(N89&gt;32, 1, N89&lt;26, 2, TRUE, 0)</f>
        <v>0</v>
      </c>
      <c r="P89" s="9">
        <v>34.5</v>
      </c>
      <c r="Q89" s="9" cm="1">
        <f t="array" ref="Q89">_xlfn.IFS(P89&gt;37, 1, P89&lt;31, 2, TRUE, 0)</f>
        <v>0</v>
      </c>
      <c r="R89" s="9">
        <v>200</v>
      </c>
      <c r="S89" s="9" cm="1">
        <f t="array" ref="S89">_xlfn.IFS(R89&gt;400, 1, R89&lt;138, 2, TRUE, 0)</f>
        <v>0</v>
      </c>
      <c r="T89" s="9">
        <v>12</v>
      </c>
      <c r="U89" s="9" cm="1">
        <f t="array" ref="U89">_xlfn.IFS(T89&gt;15, 1, T89&lt;11, 2, TRUE, 0)</f>
        <v>0</v>
      </c>
      <c r="V89" s="9">
        <v>4.1500000000000004</v>
      </c>
      <c r="W89" s="9" cm="1">
        <f t="array" ref="W89">_xlfn.IFS(V89&gt;78, 1, V89&lt;45, 2, TRUE, 0)</f>
        <v>2</v>
      </c>
      <c r="X89" s="9">
        <v>0.56999999999999995</v>
      </c>
      <c r="Y89" s="9" cm="1">
        <f t="array" ref="Y89">_xlfn.IFS(X89&gt;45, 1, X89&lt;23, 2, TRUE, 0)</f>
        <v>2</v>
      </c>
      <c r="Z89" s="9">
        <v>3.46</v>
      </c>
      <c r="AA89" s="9" cm="1">
        <f t="array" ref="AA89">_xlfn.IFS(Z89&gt;10, 1, Z89&lt;2, 2, TRUE, 0)</f>
        <v>0</v>
      </c>
      <c r="AB89" s="9">
        <v>0.17</v>
      </c>
      <c r="AC89" s="9" cm="1">
        <f t="array" ref="AC89">_xlfn.IFS(AB89&gt;6, 1, AB89&lt;0, 2, TRUE, 0)</f>
        <v>0</v>
      </c>
      <c r="AD89" s="9">
        <v>0.06</v>
      </c>
      <c r="AE89" s="9" cm="1">
        <f t="array" ref="AE89">_xlfn.IFS(AD89&gt;2, 1, AD89&lt;0, 2, TRUE, 0)</f>
        <v>0</v>
      </c>
      <c r="AF89" s="9">
        <v>97</v>
      </c>
      <c r="AG89" s="4" cm="1">
        <f t="array" ref="AG89">_xlfn.IFS(AF89&gt;100, 1, AF89&lt;70, 2, TRUE, 0)</f>
        <v>0</v>
      </c>
      <c r="AH89" s="9">
        <v>13</v>
      </c>
      <c r="AI89" s="4" cm="1">
        <f t="array" ref="AI89">_xlfn.IFS(AH89&gt;20, 1, AH89&lt;8, 2, TRUE, 0)</f>
        <v>0</v>
      </c>
      <c r="AJ89" s="9">
        <v>1.1499999999999999</v>
      </c>
      <c r="AK89" s="4" cm="1">
        <f t="array" ref="AK89">_xlfn.IFS(AJ89&gt;1.3, 1, AJ89&lt;0.7, 2, TRUE, 0)</f>
        <v>0</v>
      </c>
      <c r="AL89" s="9">
        <v>25.3</v>
      </c>
      <c r="AM89" s="9" cm="1">
        <f t="array" ref="AM89">_xlfn.IFS(AL89&gt;39, 1, AL89&lt;13, 2, TRUE, 0)</f>
        <v>0</v>
      </c>
      <c r="AN89" s="9">
        <v>39</v>
      </c>
      <c r="AO89" s="4" cm="1">
        <f t="array" ref="AO89">_xlfn.IFS(AN89&gt;52, 1, AN89&lt;7, 2, TRUE, 0)</f>
        <v>0</v>
      </c>
      <c r="AP89" s="9">
        <v>8.3000000000000007</v>
      </c>
      <c r="AQ89" s="9" cm="1">
        <f t="array" ref="AQ89">_xlfn.IFS(AP89&gt;7.6, 1, AP89&lt;4.4, 2, TRUE, 0)</f>
        <v>1</v>
      </c>
      <c r="AR89" s="9">
        <v>176</v>
      </c>
      <c r="AS89" s="9" cm="1">
        <f t="array" ref="AS89">_xlfn.IFS(AR89&gt;200, 1, AR89&lt;0, 2, TRUE, 0)</f>
        <v>0</v>
      </c>
      <c r="AT89" s="9">
        <v>136</v>
      </c>
      <c r="AU89" s="9" cm="1">
        <f t="array" ref="AU89">_xlfn.IFS(AT89&gt;150, 1, AT89&lt;0, 2, TRUE, 0)</f>
        <v>0</v>
      </c>
      <c r="AV89" s="9">
        <v>9.9</v>
      </c>
      <c r="AW89" s="9" cm="1">
        <f t="array" ref="AW89">_xlfn.IFS(AV89&gt;10.2, 1, AV89&lt;8.8, 2, TRUE, 0)</f>
        <v>0</v>
      </c>
      <c r="AX89" s="9">
        <v>4.5999999999999996</v>
      </c>
      <c r="AY89" s="9" cm="1">
        <f t="array" ref="AY89">_xlfn.IFS(AX89&gt;5.1, 1, AX89&lt;2.4, 2, TRUE, 0)</f>
        <v>0</v>
      </c>
      <c r="AZ89" s="9">
        <v>144</v>
      </c>
      <c r="BA89" s="4" cm="1">
        <f t="array" ref="BA89">_xlfn.IFS(AZ89&gt;146, 1, AZ89&lt;136, 2, TRUE, 0)</f>
        <v>0</v>
      </c>
      <c r="BB89" s="9">
        <v>3.9</v>
      </c>
      <c r="BC89" s="4" cm="1">
        <f t="array" ref="BC89">_xlfn.IFS(BB89&gt;5.1, 1, BB89&lt;3.5, 2, TRUE, 0)</f>
        <v>0</v>
      </c>
      <c r="BD89" s="9">
        <v>7.47</v>
      </c>
      <c r="BE89" s="9" cm="1">
        <f t="array" ref="BE89">_xlfn.IFS(BD89&gt;8.7, 1, BD89&lt;6.6, 2, TRUE, 0)</f>
        <v>0</v>
      </c>
      <c r="BF89" s="9">
        <v>5.2</v>
      </c>
      <c r="BG89" s="9" cm="1">
        <f t="array" ref="BG89">_xlfn.IFS(BF89&gt;5.2, 1, BF89&lt;3.5, 2, TRUE, 0)</f>
        <v>0</v>
      </c>
      <c r="BL89" s="9">
        <v>104</v>
      </c>
      <c r="BM89" s="9" cm="1">
        <f t="array" ref="BM89">_xlfn.IFS(BL89&gt;158, 1, BL89&lt;37, 2, TRUE, 0)</f>
        <v>0</v>
      </c>
      <c r="BR89" s="9">
        <v>371.72</v>
      </c>
      <c r="BS89" s="9" cm="1">
        <f t="array" ref="BS89">_xlfn.IFS(BR89&gt;400, 1, BR89&lt;30, 2, TRUE, 0)</f>
        <v>0</v>
      </c>
      <c r="BT89" s="9">
        <v>1.62</v>
      </c>
      <c r="BU89" s="9" cm="1">
        <f t="array" ref="BU89">_xlfn.IFS(BT89&gt;1.2, 1, BT89&lt;0.2, 2, TRUE, 0)</f>
        <v>1</v>
      </c>
    </row>
    <row r="90" spans="1:75" ht="15.75" customHeight="1">
      <c r="A90" s="9" t="s">
        <v>192</v>
      </c>
      <c r="B90" s="1" t="s">
        <v>11</v>
      </c>
      <c r="C90" s="9">
        <v>32</v>
      </c>
      <c r="D90" s="9">
        <v>10.24</v>
      </c>
      <c r="E90" s="4" cm="1">
        <f t="array" ref="E90">_xlfn.IFS(D90&gt;10, 1, D90&lt;4, 2, TRUE, 0)</f>
        <v>1</v>
      </c>
      <c r="F90" s="9">
        <v>5.05</v>
      </c>
      <c r="G90" s="4" cm="1">
        <f t="array" ref="G90">_xlfn.IFS(F90&gt;6.2, 1, F90&lt;3.7, 2, TRUE, 0)</f>
        <v>0</v>
      </c>
      <c r="H90" s="9">
        <v>14.2</v>
      </c>
      <c r="I90" s="4" cm="1">
        <f t="array" ref="I90">_xlfn.IFS(H90&gt;18, 1, H90&lt;13, 2, TRUE, 0)</f>
        <v>0</v>
      </c>
      <c r="J90" s="9">
        <v>42.7</v>
      </c>
      <c r="K90" s="4" cm="1">
        <f t="array" ref="K90">_xlfn.IFS(J90&gt;55, 1, J90&lt;34, 2, TRUE, 0)</f>
        <v>0</v>
      </c>
      <c r="L90" s="9">
        <v>84.6</v>
      </c>
      <c r="M90" s="9" cm="1">
        <f t="array" ref="M90">_xlfn.IFS(L90&gt;100, 1, L90&lt;80, 2, TRUE, 0)</f>
        <v>0</v>
      </c>
      <c r="N90" s="9">
        <v>28.1</v>
      </c>
      <c r="O90" s="9" cm="1">
        <f t="array" ref="O90">_xlfn.IFS(N90&gt;32, 1, N90&lt;26, 2, TRUE, 0)</f>
        <v>0</v>
      </c>
      <c r="P90" s="9">
        <v>33.299999999999997</v>
      </c>
      <c r="Q90" s="9" cm="1">
        <f t="array" ref="Q90">_xlfn.IFS(P90&gt;37, 1, P90&lt;31, 2, TRUE, 0)</f>
        <v>0</v>
      </c>
      <c r="R90" s="9">
        <v>352</v>
      </c>
      <c r="S90" s="9" cm="1">
        <f t="array" ref="S90">_xlfn.IFS(R90&gt;400, 1, R90&lt;138, 2, TRUE, 0)</f>
        <v>0</v>
      </c>
      <c r="T90" s="9">
        <v>13</v>
      </c>
      <c r="U90" s="9" cm="1">
        <f t="array" ref="U90">_xlfn.IFS(T90&gt;15, 1, T90&lt;11, 2, TRUE, 0)</f>
        <v>0</v>
      </c>
      <c r="V90" s="9">
        <v>6.2</v>
      </c>
      <c r="W90" s="9" cm="1">
        <f t="array" ref="W90">_xlfn.IFS(V90&gt;78, 1, V90&lt;45, 2, TRUE, 0)</f>
        <v>2</v>
      </c>
      <c r="X90" s="9">
        <v>0.61</v>
      </c>
      <c r="Y90" s="9" cm="1">
        <f t="array" ref="Y90">_xlfn.IFS(X90&gt;45, 1, X90&lt;23, 2, TRUE, 0)</f>
        <v>2</v>
      </c>
      <c r="Z90" s="9">
        <v>3.2</v>
      </c>
      <c r="AA90" s="9" cm="1">
        <f t="array" ref="AA90">_xlfn.IFS(Z90&gt;10, 1, Z90&lt;2, 2, TRUE, 0)</f>
        <v>0</v>
      </c>
      <c r="AB90" s="9">
        <v>0.19</v>
      </c>
      <c r="AC90" s="9" cm="1">
        <f t="array" ref="AC90">_xlfn.IFS(AB90&gt;6, 1, AB90&lt;0, 2, TRUE, 0)</f>
        <v>0</v>
      </c>
      <c r="AD90" s="9">
        <v>0.04</v>
      </c>
      <c r="AE90" s="9" cm="1">
        <f t="array" ref="AE90">_xlfn.IFS(AD90&gt;2, 1, AD90&lt;0, 2, TRUE, 0)</f>
        <v>0</v>
      </c>
      <c r="AF90" s="9">
        <v>91</v>
      </c>
      <c r="AG90" s="4" cm="1">
        <f t="array" ref="AG90">_xlfn.IFS(AF90&gt;100, 1, AF90&lt;70, 2, TRUE, 0)</f>
        <v>0</v>
      </c>
      <c r="AH90" s="9">
        <v>14</v>
      </c>
      <c r="AI90" s="4" cm="1">
        <f t="array" ref="AI90">_xlfn.IFS(AH90&gt;20, 1, AH90&lt;8, 2, TRUE, 0)</f>
        <v>0</v>
      </c>
      <c r="AJ90" s="9">
        <v>0.95</v>
      </c>
      <c r="AK90" s="4" cm="1">
        <f t="array" ref="AK90">_xlfn.IFS(AJ90&gt;1.3, 1, AJ90&lt;0.7, 2, TRUE, 0)</f>
        <v>0</v>
      </c>
      <c r="AL90" s="9">
        <v>32.4</v>
      </c>
      <c r="AM90" s="9" cm="1">
        <f t="array" ref="AM90">_xlfn.IFS(AL90&gt;39, 1, AL90&lt;13, 2, TRUE, 0)</f>
        <v>0</v>
      </c>
      <c r="AN90" s="9">
        <v>74</v>
      </c>
      <c r="AO90" s="4" cm="1">
        <f t="array" ref="AO90">_xlfn.IFS(AN90&gt;52, 1, AN90&lt;7, 2, TRUE, 0)</f>
        <v>1</v>
      </c>
      <c r="AP90" s="9">
        <v>10.8</v>
      </c>
      <c r="AQ90" s="9" cm="1">
        <f t="array" ref="AQ90">_xlfn.IFS(AP90&gt;7.6, 1, AP90&lt;4.4, 2, TRUE, 0)</f>
        <v>1</v>
      </c>
      <c r="AR90" s="9">
        <v>202</v>
      </c>
      <c r="AS90" s="9" cm="1">
        <f t="array" ref="AS90">_xlfn.IFS(AR90&gt;200, 1, AR90&lt;0, 2, TRUE, 0)</f>
        <v>1</v>
      </c>
      <c r="AT90" s="9">
        <v>177</v>
      </c>
      <c r="AU90" s="9" cm="1">
        <f t="array" ref="AU90">_xlfn.IFS(AT90&gt;150, 1, AT90&lt;0, 2, TRUE, 0)</f>
        <v>1</v>
      </c>
      <c r="AV90" s="9">
        <v>9.9</v>
      </c>
      <c r="AW90" s="9" cm="1">
        <f t="array" ref="AW90">_xlfn.IFS(AV90&gt;10.2, 1, AV90&lt;8.8, 2, TRUE, 0)</f>
        <v>0</v>
      </c>
      <c r="AX90" s="9">
        <v>4.2</v>
      </c>
      <c r="AY90" s="9" cm="1">
        <f t="array" ref="AY90">_xlfn.IFS(AX90&gt;5.1, 1, AX90&lt;2.4, 2, TRUE, 0)</f>
        <v>0</v>
      </c>
      <c r="AZ90" s="9">
        <v>141</v>
      </c>
      <c r="BA90" s="4" cm="1">
        <f t="array" ref="BA90">_xlfn.IFS(AZ90&gt;146, 1, AZ90&lt;136, 2, TRUE, 0)</f>
        <v>0</v>
      </c>
      <c r="BB90" s="9">
        <v>3.94</v>
      </c>
      <c r="BC90" s="4" cm="1">
        <f t="array" ref="BC90">_xlfn.IFS(BB90&gt;5.1, 1, BB90&lt;3.5, 2, TRUE, 0)</f>
        <v>0</v>
      </c>
      <c r="BD90" s="9">
        <v>7.93</v>
      </c>
      <c r="BE90" s="9" cm="1">
        <f t="array" ref="BE90">_xlfn.IFS(BD90&gt;8.7, 1, BD90&lt;6.6, 2, TRUE, 0)</f>
        <v>0</v>
      </c>
      <c r="BF90" s="9">
        <v>5.0999999999999996</v>
      </c>
      <c r="BG90" s="9" cm="1">
        <f t="array" ref="BG90">_xlfn.IFS(BF90&gt;5.2, 1, BF90&lt;3.5, 2, TRUE, 0)</f>
        <v>0</v>
      </c>
      <c r="BL90" s="9">
        <v>50</v>
      </c>
      <c r="BM90" s="9" cm="1">
        <f t="array" ref="BM90">_xlfn.IFS(BL90&gt;158, 1, BL90&lt;37, 2, TRUE, 0)</f>
        <v>0</v>
      </c>
      <c r="BR90" s="9">
        <v>551.84</v>
      </c>
      <c r="BS90" s="9" cm="1">
        <f t="array" ref="BS90">_xlfn.IFS(BR90&gt;400, 1, BR90&lt;30, 2, TRUE, 0)</f>
        <v>1</v>
      </c>
      <c r="BT90" s="9">
        <v>0.69</v>
      </c>
      <c r="BU90" s="9" cm="1">
        <f t="array" ref="BU90">_xlfn.IFS(BT90&gt;1.2, 1, BT90&lt;0.2, 2, TRUE, 0)</f>
        <v>0</v>
      </c>
      <c r="BV90" s="1" t="s">
        <v>193</v>
      </c>
      <c r="BW90" s="4">
        <f ca="1">COUNTIF(AA:AA,"1")</f>
        <v>8</v>
      </c>
    </row>
    <row r="91" spans="1:75" ht="15.75" customHeight="1">
      <c r="A91" s="9" t="s">
        <v>194</v>
      </c>
      <c r="B91" s="1" t="s">
        <v>11</v>
      </c>
      <c r="C91" s="9">
        <v>60</v>
      </c>
      <c r="D91" s="9">
        <v>9.6199999999999992</v>
      </c>
      <c r="E91" s="4" cm="1">
        <f t="array" ref="E91">_xlfn.IFS(D91&gt;10, 1, D91&lt;4, 2, TRUE, 0)</f>
        <v>0</v>
      </c>
      <c r="F91" s="9">
        <v>5.19</v>
      </c>
      <c r="G91" s="4" cm="1">
        <f t="array" ref="G91">_xlfn.IFS(F91&gt;6.2, 1, F91&lt;3.7, 2, TRUE, 0)</f>
        <v>0</v>
      </c>
      <c r="H91" s="9">
        <v>15.1</v>
      </c>
      <c r="I91" s="4" cm="1">
        <f t="array" ref="I91">_xlfn.IFS(H91&gt;18, 1, H91&lt;13, 2, TRUE, 0)</f>
        <v>0</v>
      </c>
      <c r="J91" s="9">
        <v>45.2</v>
      </c>
      <c r="K91" s="4" cm="1">
        <f t="array" ref="K91">_xlfn.IFS(J91&gt;55, 1, J91&lt;34, 2, TRUE, 0)</f>
        <v>0</v>
      </c>
      <c r="L91" s="9">
        <v>87.1</v>
      </c>
      <c r="M91" s="9" cm="1">
        <f t="array" ref="M91">_xlfn.IFS(L91&gt;100, 1, L91&lt;80, 2, TRUE, 0)</f>
        <v>0</v>
      </c>
      <c r="N91" s="9">
        <v>29.1</v>
      </c>
      <c r="O91" s="9" cm="1">
        <f t="array" ref="O91">_xlfn.IFS(N91&gt;32, 1, N91&lt;26, 2, TRUE, 0)</f>
        <v>0</v>
      </c>
      <c r="P91" s="9">
        <v>33.4</v>
      </c>
      <c r="Q91" s="9" cm="1">
        <f t="array" ref="Q91">_xlfn.IFS(P91&gt;37, 1, P91&lt;31, 2, TRUE, 0)</f>
        <v>0</v>
      </c>
      <c r="R91" s="9">
        <v>142</v>
      </c>
      <c r="S91" s="9" cm="1">
        <f t="array" ref="S91">_xlfn.IFS(R91&gt;400, 1, R91&lt;138, 2, TRUE, 0)</f>
        <v>0</v>
      </c>
      <c r="T91" s="9">
        <v>13.8</v>
      </c>
      <c r="U91" s="9" cm="1">
        <f t="array" ref="U91">_xlfn.IFS(T91&gt;15, 1, T91&lt;11, 2, TRUE, 0)</f>
        <v>0</v>
      </c>
      <c r="V91" s="9">
        <v>5.65</v>
      </c>
      <c r="W91" s="9" cm="1">
        <f t="array" ref="W91">_xlfn.IFS(V91&gt;78, 1, V91&lt;45, 2, TRUE, 0)</f>
        <v>2</v>
      </c>
      <c r="X91" s="9">
        <v>0.63</v>
      </c>
      <c r="Y91" s="9" cm="1">
        <f t="array" ref="Y91">_xlfn.IFS(X91&gt;45, 1, X91&lt;23, 2, TRUE, 0)</f>
        <v>2</v>
      </c>
      <c r="Z91" s="9">
        <v>3.07</v>
      </c>
      <c r="AA91" s="9" cm="1">
        <f t="array" ref="AA91">_xlfn.IFS(Z91&gt;10, 1, Z91&lt;2, 2, TRUE, 0)</f>
        <v>0</v>
      </c>
      <c r="AB91" s="9">
        <v>0.16</v>
      </c>
      <c r="AC91" s="9" cm="1">
        <f t="array" ref="AC91">_xlfn.IFS(AB91&gt;6, 1, AB91&lt;0, 2, TRUE, 0)</f>
        <v>0</v>
      </c>
      <c r="AD91" s="9">
        <v>0.11</v>
      </c>
      <c r="AE91" s="9" cm="1">
        <f t="array" ref="AE91">_xlfn.IFS(AD91&gt;2, 1, AD91&lt;0, 2, TRUE, 0)</f>
        <v>0</v>
      </c>
      <c r="AF91" s="9">
        <v>114</v>
      </c>
      <c r="AG91" s="4" cm="1">
        <f t="array" ref="AG91">_xlfn.IFS(AF91&gt;100, 1, AF91&lt;70, 2, TRUE, 0)</f>
        <v>1</v>
      </c>
      <c r="AH91" s="9">
        <v>19</v>
      </c>
      <c r="AI91" s="4" cm="1">
        <f t="array" ref="AI91">_xlfn.IFS(AH91&gt;20, 1, AH91&lt;8, 2, TRUE, 0)</f>
        <v>0</v>
      </c>
      <c r="AJ91" s="9">
        <v>1.1000000000000001</v>
      </c>
      <c r="AK91" s="4" cm="1">
        <f t="array" ref="AK91">_xlfn.IFS(AJ91&gt;1.3, 1, AJ91&lt;0.7, 2, TRUE, 0)</f>
        <v>0</v>
      </c>
      <c r="AL91" s="9">
        <v>24.3</v>
      </c>
      <c r="AM91" s="9" cm="1">
        <f t="array" ref="AM91">_xlfn.IFS(AL91&gt;39, 1, AL91&lt;13, 2, TRUE, 0)</f>
        <v>0</v>
      </c>
      <c r="AN91" s="9">
        <v>36</v>
      </c>
      <c r="AO91" s="4" cm="1">
        <f t="array" ref="AO91">_xlfn.IFS(AN91&gt;52, 1, AN91&lt;7, 2, TRUE, 0)</f>
        <v>0</v>
      </c>
      <c r="AP91" s="9">
        <v>6.1</v>
      </c>
      <c r="AQ91" s="9" cm="1">
        <f t="array" ref="AQ91">_xlfn.IFS(AP91&gt;7.6, 1, AP91&lt;4.4, 2, TRUE, 0)</f>
        <v>0</v>
      </c>
      <c r="AR91" s="9">
        <v>206</v>
      </c>
      <c r="AS91" s="9" cm="1">
        <f t="array" ref="AS91">_xlfn.IFS(AR91&gt;200, 1, AR91&lt;0, 2, TRUE, 0)</f>
        <v>1</v>
      </c>
      <c r="AT91" s="9">
        <v>184</v>
      </c>
      <c r="AU91" s="9" cm="1">
        <f t="array" ref="AU91">_xlfn.IFS(AT91&gt;150, 1, AT91&lt;0, 2, TRUE, 0)</f>
        <v>1</v>
      </c>
      <c r="AV91" s="9">
        <v>9.6</v>
      </c>
      <c r="AW91" s="9" cm="1">
        <f t="array" ref="AW91">_xlfn.IFS(AV91&gt;10.2, 1, AV91&lt;8.8, 2, TRUE, 0)</f>
        <v>0</v>
      </c>
      <c r="AX91" s="9">
        <v>4</v>
      </c>
      <c r="AY91" s="9" cm="1">
        <f t="array" ref="AY91">_xlfn.IFS(AX91&gt;5.1, 1, AX91&lt;2.4, 2, TRUE, 0)</f>
        <v>0</v>
      </c>
      <c r="AZ91" s="9">
        <v>140</v>
      </c>
      <c r="BA91" s="4" cm="1">
        <f t="array" ref="BA91">_xlfn.IFS(AZ91&gt;146, 1, AZ91&lt;136, 2, TRUE, 0)</f>
        <v>0</v>
      </c>
      <c r="BB91" s="9">
        <v>3.65</v>
      </c>
      <c r="BC91" s="4" cm="1">
        <f t="array" ref="BC91">_xlfn.IFS(BB91&gt;5.1, 1, BB91&lt;3.5, 2, TRUE, 0)</f>
        <v>0</v>
      </c>
      <c r="BD91" s="9">
        <v>7.68</v>
      </c>
      <c r="BE91" s="9" cm="1">
        <f t="array" ref="BE91">_xlfn.IFS(BD91&gt;8.7, 1, BD91&lt;6.6, 2, TRUE, 0)</f>
        <v>0</v>
      </c>
      <c r="BF91" s="9">
        <v>4.3</v>
      </c>
      <c r="BG91" s="9" cm="1">
        <f t="array" ref="BG91">_xlfn.IFS(BF91&gt;5.2, 1, BF91&lt;3.5, 2, TRUE, 0)</f>
        <v>0</v>
      </c>
      <c r="BL91" s="9">
        <v>49</v>
      </c>
      <c r="BM91" s="9" cm="1">
        <f t="array" ref="BM91">_xlfn.IFS(BL91&gt;158, 1, BL91&lt;37, 2, TRUE, 0)</f>
        <v>0</v>
      </c>
      <c r="BR91" s="9">
        <v>554.20000000000005</v>
      </c>
      <c r="BS91" s="9" cm="1">
        <f t="array" ref="BS91">_xlfn.IFS(BR91&gt;400, 1, BR91&lt;30, 2, TRUE, 0)</f>
        <v>1</v>
      </c>
      <c r="BT91" s="9">
        <v>1.29</v>
      </c>
      <c r="BU91" s="9" cm="1">
        <f t="array" ref="BU91">_xlfn.IFS(BT91&gt;1.2, 1, BT91&lt;0.2, 2, TRUE, 0)</f>
        <v>1</v>
      </c>
      <c r="BV91" s="6" t="s">
        <v>195</v>
      </c>
      <c r="BW91" s="4">
        <f ca="1">COUNTIF(AA:AA,"0")</f>
        <v>74</v>
      </c>
    </row>
    <row r="92" spans="1:75" ht="15.75" customHeight="1">
      <c r="A92" s="9" t="s">
        <v>196</v>
      </c>
      <c r="B92" s="1" t="s">
        <v>21</v>
      </c>
      <c r="C92" s="9">
        <v>93</v>
      </c>
      <c r="D92" s="9">
        <v>4.29</v>
      </c>
      <c r="E92" s="4" cm="1">
        <f t="array" ref="E92">_xlfn.IFS(D92&gt;10, 1, D92&lt;4, 2, TRUE, 0)</f>
        <v>0</v>
      </c>
      <c r="F92" s="9">
        <v>3.33</v>
      </c>
      <c r="G92" s="4" cm="1">
        <f t="array" ref="G92">_xlfn.IFS(F92&gt;6.2, 1, F92&lt;3.7, 2, TRUE, 0)</f>
        <v>2</v>
      </c>
      <c r="H92" s="9">
        <v>8.9</v>
      </c>
      <c r="I92" s="4" cm="1">
        <f t="array" ref="I92">_xlfn.IFS(H92&gt;18, 1, H92&lt;13, 2, TRUE, 0)</f>
        <v>2</v>
      </c>
      <c r="J92" s="9">
        <v>27.9</v>
      </c>
      <c r="K92" s="4" cm="1">
        <f t="array" ref="K92">_xlfn.IFS(J92&gt;55, 1, J92&lt;34, 2, TRUE, 0)</f>
        <v>2</v>
      </c>
      <c r="L92" s="9">
        <v>83.8</v>
      </c>
      <c r="M92" s="9" cm="1">
        <f t="array" ref="M92">_xlfn.IFS(L92&gt;100, 1, L92&lt;80, 2, TRUE, 0)</f>
        <v>0</v>
      </c>
      <c r="N92" s="9">
        <v>26.7</v>
      </c>
      <c r="O92" s="9" cm="1">
        <f t="array" ref="O92">_xlfn.IFS(N92&gt;32, 1, N92&lt;26, 2, TRUE, 0)</f>
        <v>0</v>
      </c>
      <c r="P92" s="9">
        <v>31.9</v>
      </c>
      <c r="Q92" s="9" cm="1">
        <f t="array" ref="Q92">_xlfn.IFS(P92&gt;37, 1, P92&lt;31, 2, TRUE, 0)</f>
        <v>0</v>
      </c>
      <c r="R92" s="9">
        <v>218</v>
      </c>
      <c r="S92" s="9" cm="1">
        <f t="array" ref="S92">_xlfn.IFS(R92&gt;400, 1, R92&lt;138, 2, TRUE, 0)</f>
        <v>0</v>
      </c>
      <c r="T92" s="9">
        <v>13</v>
      </c>
      <c r="U92" s="9" cm="1">
        <f t="array" ref="U92">_xlfn.IFS(T92&gt;15, 1, T92&lt;11, 2, TRUE, 0)</f>
        <v>0</v>
      </c>
      <c r="V92" s="9">
        <v>2.5499999999999998</v>
      </c>
      <c r="W92" s="9" cm="1">
        <f t="array" ref="W92">_xlfn.IFS(V92&gt;78, 1, V92&lt;45, 2, TRUE, 0)</f>
        <v>2</v>
      </c>
      <c r="X92" s="9">
        <v>0.31</v>
      </c>
      <c r="Y92" s="9" cm="1">
        <f t="array" ref="Y92">_xlfn.IFS(X92&gt;45, 1, X92&lt;23, 2, TRUE, 0)</f>
        <v>2</v>
      </c>
      <c r="Z92" s="9">
        <v>1.28</v>
      </c>
      <c r="AA92" s="9" cm="1">
        <f t="array" ref="AA92">_xlfn.IFS(Z92&gt;10, 1, Z92&lt;2, 2, TRUE, 0)</f>
        <v>2</v>
      </c>
      <c r="AB92" s="9">
        <v>0.14000000000000001</v>
      </c>
      <c r="AC92" s="9" cm="1">
        <f t="array" ref="AC92">_xlfn.IFS(AB92&gt;6, 1, AB92&lt;0, 2, TRUE, 0)</f>
        <v>0</v>
      </c>
      <c r="AD92" s="9">
        <v>0.01</v>
      </c>
      <c r="AE92" s="9" cm="1">
        <f t="array" ref="AE92">_xlfn.IFS(AD92&gt;2, 1, AD92&lt;0, 2, TRUE, 0)</f>
        <v>0</v>
      </c>
      <c r="AF92" s="9">
        <v>252</v>
      </c>
      <c r="AG92" s="4" cm="1">
        <f t="array" ref="AG92">_xlfn.IFS(AF92&gt;100, 1, AF92&lt;70, 2, TRUE, 0)</f>
        <v>1</v>
      </c>
      <c r="AH92" s="9">
        <v>40</v>
      </c>
      <c r="AI92" s="4" cm="1">
        <f t="array" ref="AI92">_xlfn.IFS(AH92&gt;20, 1, AH92&lt;8, 2, TRUE, 0)</f>
        <v>1</v>
      </c>
      <c r="AJ92" s="9">
        <v>1.99</v>
      </c>
      <c r="AK92" s="4" cm="1">
        <f t="array" ref="AK92">_xlfn.IFS(AJ92&gt;1.3, 1, AJ92&lt;0.7, 2, TRUE, 0)</f>
        <v>1</v>
      </c>
      <c r="AL92" s="9">
        <v>16.2</v>
      </c>
      <c r="AM92" s="9" cm="1">
        <f t="array" ref="AM92">_xlfn.IFS(AL92&gt;39, 1, AL92&lt;13, 2, TRUE, 0)</f>
        <v>0</v>
      </c>
      <c r="AN92" s="9">
        <v>11</v>
      </c>
      <c r="AO92" s="4" cm="1">
        <f t="array" ref="AO92">_xlfn.IFS(AN92&gt;52, 1, AN92&lt;7, 2, TRUE, 0)</f>
        <v>0</v>
      </c>
      <c r="AP92" s="9">
        <v>4.7</v>
      </c>
      <c r="AQ92" s="9" cm="1">
        <f t="array" ref="AQ92">_xlfn.IFS(AP92&gt;7.6, 1, AP92&lt;4.4, 2, TRUE, 0)</f>
        <v>0</v>
      </c>
      <c r="AR92" s="9">
        <v>145</v>
      </c>
      <c r="AS92" s="9" cm="1">
        <f t="array" ref="AS92">_xlfn.IFS(AR92&gt;200, 1, AR92&lt;0, 2, TRUE, 0)</f>
        <v>0</v>
      </c>
      <c r="AT92" s="9">
        <v>110</v>
      </c>
      <c r="AU92" s="9" cm="1">
        <f t="array" ref="AU92">_xlfn.IFS(AT92&gt;150, 1, AT92&lt;0, 2, TRUE, 0)</f>
        <v>0</v>
      </c>
      <c r="AV92" s="9">
        <v>8.6999999999999993</v>
      </c>
      <c r="AW92" s="9" cm="1">
        <f t="array" ref="AW92">_xlfn.IFS(AV92&gt;10.2, 1, AV92&lt;8.8, 2, TRUE, 0)</f>
        <v>2</v>
      </c>
      <c r="AX92" s="9">
        <v>2.6</v>
      </c>
      <c r="AY92" s="9" cm="1">
        <f t="array" ref="AY92">_xlfn.IFS(AX92&gt;5.1, 1, AX92&lt;2.4, 2, TRUE, 0)</f>
        <v>0</v>
      </c>
      <c r="AZ92" s="9">
        <v>140</v>
      </c>
      <c r="BA92" s="4" cm="1">
        <f t="array" ref="BA92">_xlfn.IFS(AZ92&gt;146, 1, AZ92&lt;136, 2, TRUE, 0)</f>
        <v>0</v>
      </c>
      <c r="BB92" s="9">
        <v>4.67</v>
      </c>
      <c r="BC92" s="4" cm="1">
        <f t="array" ref="BC92">_xlfn.IFS(BB92&gt;5.1, 1, BB92&lt;3.5, 2, TRUE, 0)</f>
        <v>0</v>
      </c>
      <c r="BD92" s="9">
        <v>6.27</v>
      </c>
      <c r="BE92" s="9" cm="1">
        <f t="array" ref="BE92">_xlfn.IFS(BD92&gt;8.7, 1, BD92&lt;6.6, 2, TRUE, 0)</f>
        <v>2</v>
      </c>
      <c r="BF92" s="9">
        <v>3.9</v>
      </c>
      <c r="BG92" s="9" cm="1">
        <f t="array" ref="BG92">_xlfn.IFS(BF92&gt;5.2, 1, BF92&lt;3.5, 2, TRUE, 0)</f>
        <v>0</v>
      </c>
      <c r="BL92" s="9">
        <v>29</v>
      </c>
      <c r="BM92" s="9" cm="1">
        <f t="array" ref="BM92">_xlfn.IFS(BL92&gt;158, 1, BL92&lt;37, 2, TRUE, 0)</f>
        <v>2</v>
      </c>
      <c r="BR92" s="9">
        <v>33.53</v>
      </c>
      <c r="BS92" s="9" cm="1">
        <f t="array" ref="BS92">_xlfn.IFS(BR92&gt;400, 1, BR92&lt;30, 2, TRUE, 0)</f>
        <v>0</v>
      </c>
      <c r="BT92" s="9">
        <v>0.26</v>
      </c>
      <c r="BU92" s="9" cm="1">
        <f t="array" ref="BU92">_xlfn.IFS(BT92&gt;1.2, 1, BT92&lt;0.2, 2, TRUE, 0)</f>
        <v>0</v>
      </c>
      <c r="BV92" s="6" t="s">
        <v>197</v>
      </c>
      <c r="BW92" s="4">
        <f ca="1">COUNTIF(AA:AA,"2")</f>
        <v>12</v>
      </c>
    </row>
    <row r="93" spans="1:75" ht="15.75" customHeight="1">
      <c r="A93" s="9" t="s">
        <v>198</v>
      </c>
      <c r="B93" s="1" t="s">
        <v>21</v>
      </c>
      <c r="C93" s="9">
        <v>50</v>
      </c>
      <c r="D93" s="9">
        <v>6.17</v>
      </c>
      <c r="E93" s="4" cm="1">
        <f t="array" ref="E93">_xlfn.IFS(D93&gt;10, 1, D93&lt;4, 2, TRUE, 0)</f>
        <v>0</v>
      </c>
      <c r="F93" s="9">
        <v>3.97</v>
      </c>
      <c r="G93" s="4" cm="1">
        <f t="array" ref="G93">_xlfn.IFS(F93&gt;6.2, 1, F93&lt;3.7, 2, TRUE, 0)</f>
        <v>0</v>
      </c>
      <c r="H93" s="9">
        <v>10.3</v>
      </c>
      <c r="I93" s="4" cm="1">
        <f t="array" ref="I93">_xlfn.IFS(H93&gt;18, 1, H93&lt;13, 2, TRUE, 0)</f>
        <v>2</v>
      </c>
      <c r="J93" s="9">
        <v>32.6</v>
      </c>
      <c r="K93" s="4" cm="1">
        <f t="array" ref="K93">_xlfn.IFS(J93&gt;55, 1, J93&lt;34, 2, TRUE, 0)</f>
        <v>2</v>
      </c>
      <c r="L93" s="9">
        <v>82.1</v>
      </c>
      <c r="M93" s="9" cm="1">
        <f t="array" ref="M93">_xlfn.IFS(L93&gt;100, 1, L93&lt;80, 2, TRUE, 0)</f>
        <v>0</v>
      </c>
      <c r="N93" s="9">
        <v>25.9</v>
      </c>
      <c r="O93" s="9" cm="1">
        <f t="array" ref="O93">_xlfn.IFS(N93&gt;32, 1, N93&lt;26, 2, TRUE, 0)</f>
        <v>2</v>
      </c>
      <c r="P93" s="9">
        <v>31.6</v>
      </c>
      <c r="Q93" s="9" cm="1">
        <f t="array" ref="Q93">_xlfn.IFS(P93&gt;37, 1, P93&lt;31, 2, TRUE, 0)</f>
        <v>0</v>
      </c>
      <c r="R93" s="9">
        <v>348</v>
      </c>
      <c r="S93" s="9" cm="1">
        <f t="array" ref="S93">_xlfn.IFS(R93&gt;400, 1, R93&lt;138, 2, TRUE, 0)</f>
        <v>0</v>
      </c>
      <c r="T93" s="9">
        <v>15.1</v>
      </c>
      <c r="U93" s="9" cm="1">
        <f t="array" ref="U93">_xlfn.IFS(T93&gt;15, 1, T93&lt;11, 2, TRUE, 0)</f>
        <v>1</v>
      </c>
      <c r="V93" s="9">
        <v>3.33</v>
      </c>
      <c r="W93" s="9" cm="1">
        <f t="array" ref="W93">_xlfn.IFS(V93&gt;78, 1, V93&lt;45, 2, TRUE, 0)</f>
        <v>2</v>
      </c>
      <c r="X93" s="9">
        <v>0.27</v>
      </c>
      <c r="Y93" s="9" cm="1">
        <f t="array" ref="Y93">_xlfn.IFS(X93&gt;45, 1, X93&lt;23, 2, TRUE, 0)</f>
        <v>2</v>
      </c>
      <c r="Z93" s="9">
        <v>2.4900000000000002</v>
      </c>
      <c r="AA93" s="9" cm="1">
        <f t="array" ref="AA93">_xlfn.IFS(Z93&gt;10, 1, Z93&lt;2, 2, TRUE, 0)</f>
        <v>0</v>
      </c>
      <c r="AB93" s="9">
        <v>0.05</v>
      </c>
      <c r="AC93" s="9" cm="1">
        <f t="array" ref="AC93">_xlfn.IFS(AB93&gt;6, 1, AB93&lt;0, 2, TRUE, 0)</f>
        <v>0</v>
      </c>
      <c r="AD93" s="9">
        <v>0.03</v>
      </c>
      <c r="AE93" s="9" cm="1">
        <f t="array" ref="AE93">_xlfn.IFS(AD93&gt;2, 1, AD93&lt;0, 2, TRUE, 0)</f>
        <v>0</v>
      </c>
      <c r="AF93" s="9">
        <v>144</v>
      </c>
      <c r="AG93" s="4" cm="1">
        <f t="array" ref="AG93">_xlfn.IFS(AF93&gt;100, 1, AF93&lt;70, 2, TRUE, 0)</f>
        <v>1</v>
      </c>
      <c r="AH93" s="9">
        <v>10</v>
      </c>
      <c r="AI93" s="4" cm="1">
        <f t="array" ref="AI93">_xlfn.IFS(AH93&gt;20, 1, AH93&lt;8, 2, TRUE, 0)</f>
        <v>0</v>
      </c>
      <c r="AJ93" s="9">
        <v>0.67</v>
      </c>
      <c r="AK93" s="4" cm="1">
        <f t="array" ref="AK93">_xlfn.IFS(AJ93&gt;1.3, 1, AJ93&lt;0.7, 2, TRUE, 0)</f>
        <v>2</v>
      </c>
      <c r="AL93" s="9">
        <v>12.4</v>
      </c>
      <c r="AM93" s="9" cm="1">
        <f t="array" ref="AM93">_xlfn.IFS(AL93&gt;39, 1, AL93&lt;13, 2, TRUE, 0)</f>
        <v>2</v>
      </c>
      <c r="AN93" s="9">
        <v>12</v>
      </c>
      <c r="AO93" s="4" cm="1">
        <f t="array" ref="AO93">_xlfn.IFS(AN93&gt;52, 1, AN93&lt;7, 2, TRUE, 0)</f>
        <v>0</v>
      </c>
      <c r="AP93" s="9">
        <v>4.2</v>
      </c>
      <c r="AQ93" s="9" cm="1">
        <f t="array" ref="AQ93">_xlfn.IFS(AP93&gt;7.6, 1, AP93&lt;4.4, 2, TRUE, 0)</f>
        <v>2</v>
      </c>
      <c r="AR93" s="9">
        <v>144</v>
      </c>
      <c r="AS93" s="9" cm="1">
        <f t="array" ref="AS93">_xlfn.IFS(AR93&gt;200, 1, AR93&lt;0, 2, TRUE, 0)</f>
        <v>0</v>
      </c>
      <c r="AT93" s="9">
        <v>258</v>
      </c>
      <c r="AU93" s="9" cm="1">
        <f t="array" ref="AU93">_xlfn.IFS(AT93&gt;150, 1, AT93&lt;0, 2, TRUE, 0)</f>
        <v>1</v>
      </c>
      <c r="AV93" s="9">
        <v>9.5</v>
      </c>
      <c r="AW93" s="9" cm="1">
        <f t="array" ref="AW93">_xlfn.IFS(AV93&gt;10.2, 1, AV93&lt;8.8, 2, TRUE, 0)</f>
        <v>0</v>
      </c>
      <c r="AX93" s="9">
        <v>3.2</v>
      </c>
      <c r="AY93" s="9" cm="1">
        <f t="array" ref="AY93">_xlfn.IFS(AX93&gt;5.1, 1, AX93&lt;2.4, 2, TRUE, 0)</f>
        <v>0</v>
      </c>
      <c r="AZ93" s="9">
        <v>143</v>
      </c>
      <c r="BA93" s="4" cm="1">
        <f t="array" ref="BA93">_xlfn.IFS(AZ93&gt;146, 1, AZ93&lt;136, 2, TRUE, 0)</f>
        <v>0</v>
      </c>
      <c r="BB93" s="9">
        <v>4.1500000000000004</v>
      </c>
      <c r="BC93" s="4" cm="1">
        <f t="array" ref="BC93">_xlfn.IFS(BB93&gt;5.1, 1, BB93&lt;3.5, 2, TRUE, 0)</f>
        <v>0</v>
      </c>
      <c r="BD93" s="9">
        <v>7.31</v>
      </c>
      <c r="BE93" s="9" cm="1">
        <f t="array" ref="BE93">_xlfn.IFS(BD93&gt;8.7, 1, BD93&lt;6.6, 2, TRUE, 0)</f>
        <v>0</v>
      </c>
      <c r="BF93" s="9">
        <v>4.7</v>
      </c>
      <c r="BG93" s="9" cm="1">
        <f t="array" ref="BG93">_xlfn.IFS(BF93&gt;5.2, 1, BF93&lt;3.5, 2, TRUE, 0)</f>
        <v>0</v>
      </c>
      <c r="BL93" s="9">
        <v>22</v>
      </c>
      <c r="BM93" s="9" cm="1">
        <f t="array" ref="BM93">_xlfn.IFS(BL93&gt;158, 1, BL93&lt;37, 2, TRUE, 0)</f>
        <v>2</v>
      </c>
      <c r="BR93" s="9">
        <v>10.64</v>
      </c>
      <c r="BS93" s="9" cm="1">
        <f t="array" ref="BS93">_xlfn.IFS(BR93&gt;400, 1, BR93&lt;30, 2, TRUE, 0)</f>
        <v>2</v>
      </c>
      <c r="BT93" s="9">
        <v>0.5</v>
      </c>
      <c r="BU93" s="9" cm="1">
        <f t="array" ref="BU93">_xlfn.IFS(BT93&gt;1.2, 1, BT93&lt;0.2, 2, TRUE, 0)</f>
        <v>0</v>
      </c>
    </row>
    <row r="94" spans="1:75" ht="15.75" customHeight="1">
      <c r="A94" s="9" t="s">
        <v>199</v>
      </c>
      <c r="B94" s="1" t="s">
        <v>21</v>
      </c>
      <c r="C94" s="9">
        <v>55</v>
      </c>
      <c r="D94" s="9">
        <v>5.76</v>
      </c>
      <c r="E94" s="4" cm="1">
        <f t="array" ref="E94">_xlfn.IFS(D94&gt;10, 1, D94&lt;4, 2, TRUE, 0)</f>
        <v>0</v>
      </c>
      <c r="F94" s="9">
        <v>5.58</v>
      </c>
      <c r="G94" s="4" cm="1">
        <f t="array" ref="G94">_xlfn.IFS(F94&gt;6.2, 1, F94&lt;3.7, 2, TRUE, 0)</f>
        <v>0</v>
      </c>
      <c r="H94" s="9">
        <v>12.6</v>
      </c>
      <c r="I94" s="4" cm="1">
        <f t="array" ref="I94">_xlfn.IFS(H94&gt;18, 1, H94&lt;13, 2, TRUE, 0)</f>
        <v>2</v>
      </c>
      <c r="J94" s="9">
        <v>40.4</v>
      </c>
      <c r="K94" s="4" cm="1">
        <f t="array" ref="K94">_xlfn.IFS(J94&gt;55, 1, J94&lt;34, 2, TRUE, 0)</f>
        <v>0</v>
      </c>
      <c r="L94" s="9">
        <v>72.400000000000006</v>
      </c>
      <c r="M94" s="9" cm="1">
        <f t="array" ref="M94">_xlfn.IFS(L94&gt;100, 1, L94&lt;80, 2, TRUE, 0)</f>
        <v>2</v>
      </c>
      <c r="N94" s="9">
        <v>22.6</v>
      </c>
      <c r="O94" s="9" cm="1">
        <f t="array" ref="O94">_xlfn.IFS(N94&gt;32, 1, N94&lt;26, 2, TRUE, 0)</f>
        <v>2</v>
      </c>
      <c r="P94" s="9">
        <v>31.2</v>
      </c>
      <c r="Q94" s="9" cm="1">
        <f t="array" ref="Q94">_xlfn.IFS(P94&gt;37, 1, P94&lt;31, 2, TRUE, 0)</f>
        <v>0</v>
      </c>
      <c r="R94" s="9">
        <v>79</v>
      </c>
      <c r="S94" s="9" cm="1">
        <f t="array" ref="S94">_xlfn.IFS(R94&gt;400, 1, R94&lt;138, 2, TRUE, 0)</f>
        <v>2</v>
      </c>
      <c r="T94" s="9">
        <v>13.9</v>
      </c>
      <c r="U94" s="9" cm="1">
        <f t="array" ref="U94">_xlfn.IFS(T94&gt;15, 1, T94&lt;11, 2, TRUE, 0)</f>
        <v>0</v>
      </c>
      <c r="V94" s="9">
        <v>3.7</v>
      </c>
      <c r="W94" s="9" cm="1">
        <f t="array" ref="W94">_xlfn.IFS(V94&gt;78, 1, V94&lt;45, 2, TRUE, 0)</f>
        <v>2</v>
      </c>
      <c r="X94" s="9">
        <v>0.21</v>
      </c>
      <c r="Y94" s="9" cm="1">
        <f t="array" ref="Y94">_xlfn.IFS(X94&gt;45, 1, X94&lt;23, 2, TRUE, 0)</f>
        <v>2</v>
      </c>
      <c r="Z94" s="9">
        <v>1.63</v>
      </c>
      <c r="AA94" s="9" cm="1">
        <f t="array" ref="AA94">_xlfn.IFS(Z94&gt;10, 1, Z94&lt;2, 2, TRUE, 0)</f>
        <v>2</v>
      </c>
      <c r="AB94" s="9">
        <v>0.18</v>
      </c>
      <c r="AC94" s="9" cm="1">
        <f t="array" ref="AC94">_xlfn.IFS(AB94&gt;6, 1, AB94&lt;0, 2, TRUE, 0)</f>
        <v>0</v>
      </c>
      <c r="AD94" s="9">
        <v>0.04</v>
      </c>
      <c r="AE94" s="9" cm="1">
        <f t="array" ref="AE94">_xlfn.IFS(AD94&gt;2, 1, AD94&lt;0, 2, TRUE, 0)</f>
        <v>0</v>
      </c>
      <c r="AF94" s="9">
        <v>100</v>
      </c>
      <c r="AG94" s="4" cm="1">
        <f t="array" ref="AG94">_xlfn.IFS(AF94&gt;100, 1, AF94&lt;70, 2, TRUE, 0)</f>
        <v>0</v>
      </c>
      <c r="AH94" s="9">
        <v>11</v>
      </c>
      <c r="AI94" s="4" cm="1">
        <f t="array" ref="AI94">_xlfn.IFS(AH94&gt;20, 1, AH94&lt;8, 2, TRUE, 0)</f>
        <v>0</v>
      </c>
      <c r="AJ94" s="9">
        <v>0.74</v>
      </c>
      <c r="AK94" s="4" cm="1">
        <f t="array" ref="AK94">_xlfn.IFS(AJ94&gt;1.3, 1, AJ94&lt;0.7, 2, TRUE, 0)</f>
        <v>0</v>
      </c>
      <c r="AL94" s="9">
        <v>28.1</v>
      </c>
      <c r="AM94" s="9" cm="1">
        <f t="array" ref="AM94">_xlfn.IFS(AL94&gt;39, 1, AL94&lt;13, 2, TRUE, 0)</f>
        <v>0</v>
      </c>
      <c r="AN94" s="9">
        <v>31</v>
      </c>
      <c r="AO94" s="4" cm="1">
        <f t="array" ref="AO94">_xlfn.IFS(AN94&gt;52, 1, AN94&lt;7, 2, TRUE, 0)</f>
        <v>0</v>
      </c>
      <c r="AP94" s="9">
        <v>7.4</v>
      </c>
      <c r="AQ94" s="9" cm="1">
        <f t="array" ref="AQ94">_xlfn.IFS(AP94&gt;7.6, 1, AP94&lt;4.4, 2, TRUE, 0)</f>
        <v>0</v>
      </c>
      <c r="AR94" s="9">
        <v>190</v>
      </c>
      <c r="AS94" s="9" cm="1">
        <f t="array" ref="AS94">_xlfn.IFS(AR94&gt;200, 1, AR94&lt;0, 2, TRUE, 0)</f>
        <v>0</v>
      </c>
      <c r="AT94" s="9">
        <v>140</v>
      </c>
      <c r="AU94" s="9" cm="1">
        <f t="array" ref="AU94">_xlfn.IFS(AT94&gt;150, 1, AT94&lt;0, 2, TRUE, 0)</f>
        <v>0</v>
      </c>
      <c r="AV94" s="9">
        <v>9.8000000000000007</v>
      </c>
      <c r="AW94" s="9" cm="1">
        <f t="array" ref="AW94">_xlfn.IFS(AV94&gt;10.2, 1, AV94&lt;8.8, 2, TRUE, 0)</f>
        <v>0</v>
      </c>
      <c r="AX94" s="9">
        <v>4</v>
      </c>
      <c r="AY94" s="9" cm="1">
        <f t="array" ref="AY94">_xlfn.IFS(AX94&gt;5.1, 1, AX94&lt;2.4, 2, TRUE, 0)</f>
        <v>0</v>
      </c>
      <c r="AZ94" s="9">
        <v>142</v>
      </c>
      <c r="BA94" s="4" cm="1">
        <f t="array" ref="BA94">_xlfn.IFS(AZ94&gt;146, 1, AZ94&lt;136, 2, TRUE, 0)</f>
        <v>0</v>
      </c>
      <c r="BB94" s="9">
        <v>4.33</v>
      </c>
      <c r="BC94" s="4" cm="1">
        <f t="array" ref="BC94">_xlfn.IFS(BB94&gt;5.1, 1, BB94&lt;3.5, 2, TRUE, 0)</f>
        <v>0</v>
      </c>
      <c r="BD94" s="9">
        <v>7.87</v>
      </c>
      <c r="BE94" s="9" cm="1">
        <f t="array" ref="BE94">_xlfn.IFS(BD94&gt;8.7, 1, BD94&lt;6.6, 2, TRUE, 0)</f>
        <v>0</v>
      </c>
      <c r="BF94" s="9">
        <v>4.8</v>
      </c>
      <c r="BG94" s="9" cm="1">
        <f t="array" ref="BG94">_xlfn.IFS(BF94&gt;5.2, 1, BF94&lt;3.5, 2, TRUE, 0)</f>
        <v>0</v>
      </c>
      <c r="BL94" s="9">
        <v>94</v>
      </c>
      <c r="BM94" s="9" cm="1">
        <f t="array" ref="BM94">_xlfn.IFS(BL94&gt;158, 1, BL94&lt;37, 2, TRUE, 0)</f>
        <v>0</v>
      </c>
      <c r="BR94" s="9">
        <v>122.74</v>
      </c>
      <c r="BS94" s="9" cm="1">
        <f t="array" ref="BS94">_xlfn.IFS(BR94&gt;400, 1, BR94&lt;30, 2, TRUE, 0)</f>
        <v>0</v>
      </c>
      <c r="BT94" s="9">
        <v>0.73</v>
      </c>
      <c r="BU94" s="9" cm="1">
        <f t="array" ref="BU94">_xlfn.IFS(BT94&gt;1.2, 1, BT94&lt;0.2, 2, TRUE, 0)</f>
        <v>0</v>
      </c>
      <c r="BV94" s="1" t="s">
        <v>200</v>
      </c>
      <c r="BW94" s="4">
        <f ca="1">COUNTIF(AC:AC,"1")</f>
        <v>17</v>
      </c>
    </row>
    <row r="95" spans="1:75" ht="15.75" customHeight="1">
      <c r="A95" s="9" t="s">
        <v>201</v>
      </c>
      <c r="B95" s="1" t="s">
        <v>11</v>
      </c>
      <c r="C95" s="9">
        <v>51</v>
      </c>
      <c r="D95" s="9">
        <v>6.39</v>
      </c>
      <c r="E95" s="4" cm="1">
        <f t="array" ref="E95">_xlfn.IFS(D95&gt;10, 1, D95&lt;4, 2, TRUE, 0)</f>
        <v>0</v>
      </c>
      <c r="F95" s="9">
        <v>5.0999999999999996</v>
      </c>
      <c r="G95" s="4" cm="1">
        <f t="array" ref="G95">_xlfn.IFS(F95&gt;6.2, 1, F95&lt;3.7, 2, TRUE, 0)</f>
        <v>0</v>
      </c>
      <c r="H95" s="9">
        <v>15.7</v>
      </c>
      <c r="I95" s="4" cm="1">
        <f t="array" ref="I95">_xlfn.IFS(H95&gt;18, 1, H95&lt;13, 2, TRUE, 0)</f>
        <v>0</v>
      </c>
      <c r="J95" s="9">
        <v>44.9</v>
      </c>
      <c r="K95" s="4" cm="1">
        <f t="array" ref="K95">_xlfn.IFS(J95&gt;55, 1, J95&lt;34, 2, TRUE, 0)</f>
        <v>0</v>
      </c>
      <c r="L95" s="9">
        <v>88</v>
      </c>
      <c r="M95" s="9" cm="1">
        <f t="array" ref="M95">_xlfn.IFS(L95&gt;100, 1, L95&lt;80, 2, TRUE, 0)</f>
        <v>0</v>
      </c>
      <c r="N95" s="9">
        <v>30.8</v>
      </c>
      <c r="O95" s="9" cm="1">
        <f t="array" ref="O95">_xlfn.IFS(N95&gt;32, 1, N95&lt;26, 2, TRUE, 0)</f>
        <v>0</v>
      </c>
      <c r="P95" s="9">
        <v>35</v>
      </c>
      <c r="Q95" s="9" cm="1">
        <f t="array" ref="Q95">_xlfn.IFS(P95&gt;37, 1, P95&lt;31, 2, TRUE, 0)</f>
        <v>0</v>
      </c>
      <c r="R95" s="9">
        <v>174</v>
      </c>
      <c r="S95" s="9" cm="1">
        <f t="array" ref="S95">_xlfn.IFS(R95&gt;400, 1, R95&lt;138, 2, TRUE, 0)</f>
        <v>0</v>
      </c>
      <c r="T95" s="9">
        <v>11.9</v>
      </c>
      <c r="U95" s="9" cm="1">
        <f t="array" ref="U95">_xlfn.IFS(T95&gt;15, 1, T95&lt;11, 2, TRUE, 0)</f>
        <v>0</v>
      </c>
      <c r="V95" s="9">
        <v>3.11</v>
      </c>
      <c r="W95" s="9" cm="1">
        <f t="array" ref="W95">_xlfn.IFS(V95&gt;78, 1, V95&lt;45, 2, TRUE, 0)</f>
        <v>2</v>
      </c>
      <c r="X95" s="9">
        <v>0.47</v>
      </c>
      <c r="Y95" s="9" cm="1">
        <f t="array" ref="Y95">_xlfn.IFS(X95&gt;45, 1, X95&lt;23, 2, TRUE, 0)</f>
        <v>2</v>
      </c>
      <c r="Z95" s="9">
        <v>2.35</v>
      </c>
      <c r="AA95" s="9" cm="1">
        <f t="array" ref="AA95">_xlfn.IFS(Z95&gt;10, 1, Z95&lt;2, 2, TRUE, 0)</f>
        <v>0</v>
      </c>
      <c r="AB95" s="9">
        <v>0.38</v>
      </c>
      <c r="AC95" s="9" cm="1">
        <f t="array" ref="AC95">_xlfn.IFS(AB95&gt;6, 1, AB95&lt;0, 2, TRUE, 0)</f>
        <v>0</v>
      </c>
      <c r="AD95" s="9">
        <v>0.08</v>
      </c>
      <c r="AE95" s="9" cm="1">
        <f t="array" ref="AE95">_xlfn.IFS(AD95&gt;2, 1, AD95&lt;0, 2, TRUE, 0)</f>
        <v>0</v>
      </c>
      <c r="AF95" s="9">
        <v>99</v>
      </c>
      <c r="AG95" s="4" cm="1">
        <f t="array" ref="AG95">_xlfn.IFS(AF95&gt;100, 1, AF95&lt;70, 2, TRUE, 0)</f>
        <v>0</v>
      </c>
      <c r="AH95" s="9">
        <v>17</v>
      </c>
      <c r="AI95" s="4" cm="1">
        <f t="array" ref="AI95">_xlfn.IFS(AH95&gt;20, 1, AH95&lt;8, 2, TRUE, 0)</f>
        <v>0</v>
      </c>
      <c r="AJ95" s="9">
        <v>1.1399999999999999</v>
      </c>
      <c r="AK95" s="4" cm="1">
        <f t="array" ref="AK95">_xlfn.IFS(AJ95&gt;1.3, 1, AJ95&lt;0.7, 2, TRUE, 0)</f>
        <v>0</v>
      </c>
      <c r="AL95" s="9">
        <v>24.1</v>
      </c>
      <c r="AM95" s="9" cm="1">
        <f t="array" ref="AM95">_xlfn.IFS(AL95&gt;39, 1, AL95&lt;13, 2, TRUE, 0)</f>
        <v>0</v>
      </c>
      <c r="AN95" s="9">
        <v>24</v>
      </c>
      <c r="AO95" s="4" cm="1">
        <f t="array" ref="AO95">_xlfn.IFS(AN95&gt;52, 1, AN95&lt;7, 2, TRUE, 0)</f>
        <v>0</v>
      </c>
      <c r="AP95" s="9">
        <v>6.2</v>
      </c>
      <c r="AQ95" s="9" cm="1">
        <f t="array" ref="AQ95">_xlfn.IFS(AP95&gt;7.6, 1, AP95&lt;4.4, 2, TRUE, 0)</f>
        <v>0</v>
      </c>
      <c r="AR95" s="9">
        <v>224</v>
      </c>
      <c r="AS95" s="9" cm="1">
        <f t="array" ref="AS95">_xlfn.IFS(AR95&gt;200, 1, AR95&lt;0, 2, TRUE, 0)</f>
        <v>1</v>
      </c>
      <c r="AT95" s="9">
        <v>151</v>
      </c>
      <c r="AU95" s="9" cm="1">
        <f t="array" ref="AU95">_xlfn.IFS(AT95&gt;150, 1, AT95&lt;0, 2, TRUE, 0)</f>
        <v>1</v>
      </c>
      <c r="AV95" s="9">
        <v>9.5</v>
      </c>
      <c r="AW95" s="9" cm="1">
        <f t="array" ref="AW95">_xlfn.IFS(AV95&gt;10.2, 1, AV95&lt;8.8, 2, TRUE, 0)</f>
        <v>0</v>
      </c>
      <c r="AX95" s="9">
        <v>3.7</v>
      </c>
      <c r="AY95" s="9" cm="1">
        <f t="array" ref="AY95">_xlfn.IFS(AX95&gt;5.1, 1, AX95&lt;2.4, 2, TRUE, 0)</f>
        <v>0</v>
      </c>
      <c r="AZ95" s="9">
        <v>141</v>
      </c>
      <c r="BA95" s="4" cm="1">
        <f t="array" ref="BA95">_xlfn.IFS(AZ95&gt;146, 1, AZ95&lt;136, 2, TRUE, 0)</f>
        <v>0</v>
      </c>
      <c r="BB95" s="9">
        <v>4.9400000000000004</v>
      </c>
      <c r="BC95" s="4" cm="1">
        <f t="array" ref="BC95">_xlfn.IFS(BB95&gt;5.1, 1, BB95&lt;3.5, 2, TRUE, 0)</f>
        <v>0</v>
      </c>
      <c r="BD95" s="9">
        <v>7.41</v>
      </c>
      <c r="BE95" s="9" cm="1">
        <f t="array" ref="BE95">_xlfn.IFS(BD95&gt;8.7, 1, BD95&lt;6.6, 2, TRUE, 0)</f>
        <v>0</v>
      </c>
      <c r="BF95" s="9">
        <v>4.8</v>
      </c>
      <c r="BG95" s="9" cm="1">
        <f t="array" ref="BG95">_xlfn.IFS(BF95&gt;5.2, 1, BF95&lt;3.5, 2, TRUE, 0)</f>
        <v>0</v>
      </c>
      <c r="BL95" s="9">
        <v>107</v>
      </c>
      <c r="BM95" s="9" cm="1">
        <f t="array" ref="BM95">_xlfn.IFS(BL95&gt;158, 1, BL95&lt;37, 2, TRUE, 0)</f>
        <v>0</v>
      </c>
      <c r="BR95" s="9">
        <v>249.08</v>
      </c>
      <c r="BS95" s="9" cm="1">
        <f t="array" ref="BS95">_xlfn.IFS(BR95&gt;400, 1, BR95&lt;30, 2, TRUE, 0)</f>
        <v>0</v>
      </c>
      <c r="BT95" s="9">
        <v>1.45</v>
      </c>
      <c r="BU95" s="9" cm="1">
        <f t="array" ref="BU95">_xlfn.IFS(BT95&gt;1.2, 1, BT95&lt;0.2, 2, TRUE, 0)</f>
        <v>1</v>
      </c>
      <c r="BV95" s="6" t="s">
        <v>202</v>
      </c>
      <c r="BW95" s="4">
        <f ca="1">COUNTIF(AC:AC,"0")</f>
        <v>77</v>
      </c>
    </row>
    <row r="96" spans="1:75" ht="15.75" customHeight="1">
      <c r="A96" s="9" t="s">
        <v>203</v>
      </c>
      <c r="B96" s="1" t="s">
        <v>11</v>
      </c>
      <c r="C96" s="9">
        <v>60</v>
      </c>
      <c r="D96" s="9">
        <v>11.15</v>
      </c>
      <c r="E96" s="4" cm="1">
        <f t="array" ref="E96">_xlfn.IFS(D96&gt;10, 1, D96&lt;4, 2, TRUE, 0)</f>
        <v>1</v>
      </c>
      <c r="F96" s="9">
        <v>4.3</v>
      </c>
      <c r="G96" s="4" cm="1">
        <f t="array" ref="G96">_xlfn.IFS(F96&gt;6.2, 1, F96&lt;3.7, 2, TRUE, 0)</f>
        <v>0</v>
      </c>
      <c r="H96" s="9">
        <v>12.9</v>
      </c>
      <c r="I96" s="4" cm="1">
        <f t="array" ref="I96">_xlfn.IFS(H96&gt;18, 1, H96&lt;13, 2, TRUE, 0)</f>
        <v>2</v>
      </c>
      <c r="J96" s="9">
        <v>38.4</v>
      </c>
      <c r="K96" s="4" cm="1">
        <f t="array" ref="K96">_xlfn.IFS(J96&gt;55, 1, J96&lt;34, 2, TRUE, 0)</f>
        <v>0</v>
      </c>
      <c r="L96" s="9">
        <v>89.3</v>
      </c>
      <c r="M96" s="9" cm="1">
        <f t="array" ref="M96">_xlfn.IFS(L96&gt;100, 1, L96&lt;80, 2, TRUE, 0)</f>
        <v>0</v>
      </c>
      <c r="N96" s="9">
        <v>30</v>
      </c>
      <c r="O96" s="9" cm="1">
        <f t="array" ref="O96">_xlfn.IFS(N96&gt;32, 1, N96&lt;26, 2, TRUE, 0)</f>
        <v>0</v>
      </c>
      <c r="P96" s="9">
        <v>33.6</v>
      </c>
      <c r="Q96" s="9" cm="1">
        <f t="array" ref="Q96">_xlfn.IFS(P96&gt;37, 1, P96&lt;31, 2, TRUE, 0)</f>
        <v>0</v>
      </c>
      <c r="R96" s="9">
        <v>244</v>
      </c>
      <c r="S96" s="9" cm="1">
        <f t="array" ref="S96">_xlfn.IFS(R96&gt;400, 1, R96&lt;138, 2, TRUE, 0)</f>
        <v>0</v>
      </c>
      <c r="T96" s="9">
        <v>12.8</v>
      </c>
      <c r="U96" s="9" cm="1">
        <f t="array" ref="U96">_xlfn.IFS(T96&gt;15, 1, T96&lt;11, 2, TRUE, 0)</f>
        <v>0</v>
      </c>
      <c r="V96" s="9">
        <v>7.76</v>
      </c>
      <c r="W96" s="9" cm="1">
        <f t="array" ref="W96">_xlfn.IFS(V96&gt;78, 1, V96&lt;45, 2, TRUE, 0)</f>
        <v>2</v>
      </c>
      <c r="X96" s="9">
        <v>0.48</v>
      </c>
      <c r="Y96" s="9" cm="1">
        <f t="array" ref="Y96">_xlfn.IFS(X96&gt;45, 1, X96&lt;23, 2, TRUE, 0)</f>
        <v>2</v>
      </c>
      <c r="Z96" s="9">
        <v>2.69</v>
      </c>
      <c r="AA96" s="9" cm="1">
        <f t="array" ref="AA96">_xlfn.IFS(Z96&gt;10, 1, Z96&lt;2, 2, TRUE, 0)</f>
        <v>0</v>
      </c>
      <c r="AB96" s="9">
        <v>0.17</v>
      </c>
      <c r="AC96" s="9" cm="1">
        <f t="array" ref="AC96">_xlfn.IFS(AB96&gt;6, 1, AB96&lt;0, 2, TRUE, 0)</f>
        <v>0</v>
      </c>
      <c r="AD96" s="9">
        <v>0.05</v>
      </c>
      <c r="AE96" s="9" cm="1">
        <f t="array" ref="AE96">_xlfn.IFS(AD96&gt;2, 1, AD96&lt;0, 2, TRUE, 0)</f>
        <v>0</v>
      </c>
      <c r="AF96" s="9">
        <v>115</v>
      </c>
      <c r="AG96" s="4" cm="1">
        <f t="array" ref="AG96">_xlfn.IFS(AF96&gt;100, 1, AF96&lt;70, 2, TRUE, 0)</f>
        <v>1</v>
      </c>
      <c r="AH96" s="9">
        <v>18</v>
      </c>
      <c r="AI96" s="4" cm="1">
        <f t="array" ref="AI96">_xlfn.IFS(AH96&gt;20, 1, AH96&lt;8, 2, TRUE, 0)</f>
        <v>0</v>
      </c>
      <c r="AJ96" s="9">
        <v>0.93</v>
      </c>
      <c r="AK96" s="4" cm="1">
        <f t="array" ref="AK96">_xlfn.IFS(AJ96&gt;1.3, 1, AJ96&lt;0.7, 2, TRUE, 0)</f>
        <v>0</v>
      </c>
      <c r="AL96" s="9">
        <v>15.1</v>
      </c>
      <c r="AM96" s="9" cm="1">
        <f t="array" ref="AM96">_xlfn.IFS(AL96&gt;39, 1, AL96&lt;13, 2, TRUE, 0)</f>
        <v>0</v>
      </c>
      <c r="AN96" s="9">
        <v>11</v>
      </c>
      <c r="AO96" s="4" cm="1">
        <f t="array" ref="AO96">_xlfn.IFS(AN96&gt;52, 1, AN96&lt;7, 2, TRUE, 0)</f>
        <v>0</v>
      </c>
      <c r="AP96" s="9">
        <v>4.5999999999999996</v>
      </c>
      <c r="AQ96" s="9" cm="1">
        <f t="array" ref="AQ96">_xlfn.IFS(AP96&gt;7.6, 1, AP96&lt;4.4, 2, TRUE, 0)</f>
        <v>0</v>
      </c>
      <c r="AR96" s="9">
        <v>186</v>
      </c>
      <c r="AS96" s="9" cm="1">
        <f t="array" ref="AS96">_xlfn.IFS(AR96&gt;200, 1, AR96&lt;0, 2, TRUE, 0)</f>
        <v>0</v>
      </c>
      <c r="AT96" s="9">
        <v>157</v>
      </c>
      <c r="AU96" s="9" cm="1">
        <f t="array" ref="AU96">_xlfn.IFS(AT96&gt;150, 1, AT96&lt;0, 2, TRUE, 0)</f>
        <v>1</v>
      </c>
      <c r="AV96" s="9">
        <v>9.1999999999999993</v>
      </c>
      <c r="AW96" s="9" cm="1">
        <f t="array" ref="AW96">_xlfn.IFS(AV96&gt;10.2, 1, AV96&lt;8.8, 2, TRUE, 0)</f>
        <v>0</v>
      </c>
      <c r="AX96" s="9">
        <v>4.0999999999999996</v>
      </c>
      <c r="AY96" s="9" cm="1">
        <f t="array" ref="AY96">_xlfn.IFS(AX96&gt;5.1, 1, AX96&lt;2.4, 2, TRUE, 0)</f>
        <v>0</v>
      </c>
      <c r="AZ96" s="9">
        <v>144</v>
      </c>
      <c r="BA96" s="4" cm="1">
        <f t="array" ref="BA96">_xlfn.IFS(AZ96&gt;146, 1, AZ96&lt;136, 2, TRUE, 0)</f>
        <v>0</v>
      </c>
      <c r="BB96" s="9">
        <v>4.0999999999999996</v>
      </c>
      <c r="BC96" s="4" cm="1">
        <f t="array" ref="BC96">_xlfn.IFS(BB96&gt;5.1, 1, BB96&lt;3.5, 2, TRUE, 0)</f>
        <v>0</v>
      </c>
      <c r="BD96" s="9">
        <v>6.71</v>
      </c>
      <c r="BE96" s="9" cm="1">
        <f t="array" ref="BE96">_xlfn.IFS(BD96&gt;8.7, 1, BD96&lt;6.6, 2, TRUE, 0)</f>
        <v>0</v>
      </c>
      <c r="BF96" s="9">
        <v>4.2</v>
      </c>
      <c r="BG96" s="9" cm="1">
        <f t="array" ref="BG96">_xlfn.IFS(BF96&gt;5.2, 1, BF96&lt;3.5, 2, TRUE, 0)</f>
        <v>0</v>
      </c>
      <c r="BL96" s="9">
        <v>77</v>
      </c>
      <c r="BM96" s="9" cm="1">
        <f t="array" ref="BM96">_xlfn.IFS(BL96&gt;158, 1, BL96&lt;37, 2, TRUE, 0)</f>
        <v>0</v>
      </c>
      <c r="BR96" s="9">
        <v>106.15</v>
      </c>
      <c r="BS96" s="9" cm="1">
        <f t="array" ref="BS96">_xlfn.IFS(BR96&gt;400, 1, BR96&lt;30, 2, TRUE, 0)</f>
        <v>0</v>
      </c>
      <c r="BT96" s="9">
        <v>0.54</v>
      </c>
      <c r="BU96" s="9" cm="1">
        <f t="array" ref="BU96">_xlfn.IFS(BT96&gt;1.2, 1, BT96&lt;0.2, 2, TRUE, 0)</f>
        <v>0</v>
      </c>
      <c r="BV96" s="6" t="s">
        <v>204</v>
      </c>
      <c r="BW96" s="4">
        <f ca="1">COUNTIF(AC:AC,"2")</f>
        <v>0</v>
      </c>
    </row>
    <row r="97" spans="1:75" ht="15.75" customHeight="1">
      <c r="A97" s="9" t="s">
        <v>205</v>
      </c>
      <c r="B97" s="1" t="s">
        <v>21</v>
      </c>
      <c r="C97" s="9">
        <v>70</v>
      </c>
      <c r="D97" s="9">
        <v>11</v>
      </c>
      <c r="E97" s="4" cm="1">
        <f t="array" ref="E97">_xlfn.IFS(D97&gt;10, 1, D97&lt;4, 2, TRUE, 0)</f>
        <v>1</v>
      </c>
      <c r="F97" s="9">
        <v>2.1800000000000002</v>
      </c>
      <c r="G97" s="4" cm="1">
        <f t="array" ref="G97">_xlfn.IFS(F97&gt;6.2, 1, F97&lt;3.7, 2, TRUE, 0)</f>
        <v>2</v>
      </c>
      <c r="H97" s="9">
        <v>6.6</v>
      </c>
      <c r="I97" s="4" cm="1">
        <f t="array" ref="I97">_xlfn.IFS(H97&gt;18, 1, H97&lt;13, 2, TRUE, 0)</f>
        <v>2</v>
      </c>
      <c r="J97" s="9">
        <v>20.100000000000001</v>
      </c>
      <c r="K97" s="4" cm="1">
        <f t="array" ref="K97">_xlfn.IFS(J97&gt;55, 1, J97&lt;34, 2, TRUE, 0)</f>
        <v>2</v>
      </c>
      <c r="L97" s="9">
        <v>92.2</v>
      </c>
      <c r="M97" s="9" cm="1">
        <f t="array" ref="M97">_xlfn.IFS(L97&gt;100, 1, L97&lt;80, 2, TRUE, 0)</f>
        <v>0</v>
      </c>
      <c r="N97" s="9">
        <v>30.3</v>
      </c>
      <c r="O97" s="9" cm="1">
        <f t="array" ref="O97">_xlfn.IFS(N97&gt;32, 1, N97&lt;26, 2, TRUE, 0)</f>
        <v>0</v>
      </c>
      <c r="P97" s="9">
        <v>32.799999999999997</v>
      </c>
      <c r="Q97" s="9" cm="1">
        <f t="array" ref="Q97">_xlfn.IFS(P97&gt;37, 1, P97&lt;31, 2, TRUE, 0)</f>
        <v>0</v>
      </c>
      <c r="R97" s="9">
        <v>193</v>
      </c>
      <c r="S97" s="9" cm="1">
        <f t="array" ref="S97">_xlfn.IFS(R97&gt;400, 1, R97&lt;138, 2, TRUE, 0)</f>
        <v>0</v>
      </c>
      <c r="T97" s="9">
        <v>13.8</v>
      </c>
      <c r="U97" s="9" cm="1">
        <f t="array" ref="U97">_xlfn.IFS(T97&gt;15, 1, T97&lt;11, 2, TRUE, 0)</f>
        <v>0</v>
      </c>
      <c r="V97" s="9">
        <v>7.86</v>
      </c>
      <c r="W97" s="9" cm="1">
        <f t="array" ref="W97">_xlfn.IFS(V97&gt;78, 1, V97&lt;45, 2, TRUE, 0)</f>
        <v>2</v>
      </c>
      <c r="X97" s="9">
        <v>0.63</v>
      </c>
      <c r="Y97" s="9" cm="1">
        <f t="array" ref="Y97">_xlfn.IFS(X97&gt;45, 1, X97&lt;23, 2, TRUE, 0)</f>
        <v>2</v>
      </c>
      <c r="Z97" s="9">
        <v>2.35</v>
      </c>
      <c r="AA97" s="9" cm="1">
        <f t="array" ref="AA97">_xlfn.IFS(Z97&gt;10, 1, Z97&lt;2, 2, TRUE, 0)</f>
        <v>0</v>
      </c>
      <c r="AB97" s="9">
        <v>0.12</v>
      </c>
      <c r="AC97" s="9" cm="1">
        <f t="array" ref="AC97">_xlfn.IFS(AB97&gt;6, 1, AB97&lt;0, 2, TRUE, 0)</f>
        <v>0</v>
      </c>
      <c r="AD97" s="9">
        <v>0.04</v>
      </c>
      <c r="AE97" s="9" cm="1">
        <f t="array" ref="AE97">_xlfn.IFS(AD97&gt;2, 1, AD97&lt;0, 2, TRUE, 0)</f>
        <v>0</v>
      </c>
      <c r="AF97" s="9">
        <v>127</v>
      </c>
      <c r="AG97" s="4" cm="1">
        <f t="array" ref="AG97">_xlfn.IFS(AF97&gt;100, 1, AF97&lt;70, 2, TRUE, 0)</f>
        <v>1</v>
      </c>
      <c r="AH97" s="9">
        <v>27</v>
      </c>
      <c r="AI97" s="4" cm="1">
        <f t="array" ref="AI97">_xlfn.IFS(AH97&gt;20, 1, AH97&lt;8, 2, TRUE, 0)</f>
        <v>1</v>
      </c>
      <c r="AJ97" s="9">
        <v>0.67</v>
      </c>
      <c r="AK97" s="4" cm="1">
        <f t="array" ref="AK97">_xlfn.IFS(AJ97&gt;1.3, 1, AJ97&lt;0.7, 2, TRUE, 0)</f>
        <v>2</v>
      </c>
      <c r="AL97" s="9">
        <v>22.1</v>
      </c>
      <c r="AM97" s="9" cm="1">
        <f t="array" ref="AM97">_xlfn.IFS(AL97&gt;39, 1, AL97&lt;13, 2, TRUE, 0)</f>
        <v>0</v>
      </c>
      <c r="AN97" s="9">
        <v>18</v>
      </c>
      <c r="AO97" s="4" cm="1">
        <f t="array" ref="AO97">_xlfn.IFS(AN97&gt;52, 1, AN97&lt;7, 2, TRUE, 0)</f>
        <v>0</v>
      </c>
      <c r="AP97" s="9">
        <v>4.5</v>
      </c>
      <c r="AQ97" s="9" cm="1">
        <f t="array" ref="AQ97">_xlfn.IFS(AP97&gt;7.6, 1, AP97&lt;4.4, 2, TRUE, 0)</f>
        <v>0</v>
      </c>
      <c r="AR97" s="9">
        <v>133</v>
      </c>
      <c r="AS97" s="9" cm="1">
        <f t="array" ref="AS97">_xlfn.IFS(AR97&gt;200, 1, AR97&lt;0, 2, TRUE, 0)</f>
        <v>0</v>
      </c>
      <c r="AT97" s="9">
        <v>268</v>
      </c>
      <c r="AU97" s="9" cm="1">
        <f t="array" ref="AU97">_xlfn.IFS(AT97&gt;150, 1, AT97&lt;0, 2, TRUE, 0)</f>
        <v>1</v>
      </c>
      <c r="AV97" s="9">
        <v>8.3000000000000007</v>
      </c>
      <c r="AW97" s="9" cm="1">
        <f t="array" ref="AW97">_xlfn.IFS(AV97&gt;10.2, 1, AV97&lt;8.8, 2, TRUE, 0)</f>
        <v>2</v>
      </c>
      <c r="AX97" s="9">
        <v>2.5</v>
      </c>
      <c r="AY97" s="9" cm="1">
        <f t="array" ref="AY97">_xlfn.IFS(AX97&gt;5.1, 1, AX97&lt;2.4, 2, TRUE, 0)</f>
        <v>0</v>
      </c>
      <c r="AZ97" s="9">
        <v>140</v>
      </c>
      <c r="BA97" s="4" cm="1">
        <f t="array" ref="BA97">_xlfn.IFS(AZ97&gt;146, 1, AZ97&lt;136, 2, TRUE, 0)</f>
        <v>0</v>
      </c>
      <c r="BB97" s="9">
        <v>4.41</v>
      </c>
      <c r="BC97" s="4" cm="1">
        <f t="array" ref="BC97">_xlfn.IFS(BB97&gt;5.1, 1, BB97&lt;3.5, 2, TRUE, 0)</f>
        <v>0</v>
      </c>
      <c r="BD97" s="9">
        <v>6.06</v>
      </c>
      <c r="BE97" s="9" cm="1">
        <f t="array" ref="BE97">_xlfn.IFS(BD97&gt;8.7, 1, BD97&lt;6.6, 2, TRUE, 0)</f>
        <v>2</v>
      </c>
      <c r="BF97" s="9">
        <v>4</v>
      </c>
      <c r="BG97" s="9" cm="1">
        <f t="array" ref="BG97">_xlfn.IFS(BF97&gt;5.2, 1, BF97&lt;3.5, 2, TRUE, 0)</f>
        <v>0</v>
      </c>
      <c r="BL97" s="9">
        <v>54</v>
      </c>
      <c r="BM97" s="9" cm="1">
        <f t="array" ref="BM97">_xlfn.IFS(BL97&gt;158, 1, BL97&lt;37, 2, TRUE, 0)</f>
        <v>0</v>
      </c>
      <c r="BR97" s="9">
        <v>25.23</v>
      </c>
      <c r="BS97" s="9" cm="1">
        <f t="array" ref="BS97">_xlfn.IFS(BR97&gt;400, 1, BR97&lt;30, 2, TRUE, 0)</f>
        <v>2</v>
      </c>
      <c r="BT97" s="9">
        <v>0.21</v>
      </c>
      <c r="BU97" s="9" cm="1">
        <f t="array" ref="BU97">_xlfn.IFS(BT97&gt;1.2, 1, BT97&lt;0.2, 2, TRUE, 0)</f>
        <v>0</v>
      </c>
    </row>
    <row r="98" spans="1:75" ht="15.75" customHeight="1">
      <c r="A98" s="9" t="s">
        <v>206</v>
      </c>
      <c r="B98" s="1" t="s">
        <v>21</v>
      </c>
      <c r="C98" s="9">
        <v>50</v>
      </c>
      <c r="D98" s="9">
        <v>6.32</v>
      </c>
      <c r="E98" s="4" cm="1">
        <f t="array" ref="E98">_xlfn.IFS(D98&gt;10, 1, D98&lt;4, 2, TRUE, 0)</f>
        <v>0</v>
      </c>
      <c r="F98" s="9">
        <v>4.3499999999999996</v>
      </c>
      <c r="G98" s="4" cm="1">
        <f t="array" ref="G98">_xlfn.IFS(F98&gt;6.2, 1, F98&lt;3.7, 2, TRUE, 0)</f>
        <v>0</v>
      </c>
      <c r="H98" s="9">
        <v>13.4</v>
      </c>
      <c r="I98" s="4" cm="1">
        <f t="array" ref="I98">_xlfn.IFS(H98&gt;18, 1, H98&lt;13, 2, TRUE, 0)</f>
        <v>0</v>
      </c>
      <c r="J98" s="9">
        <v>39.6</v>
      </c>
      <c r="K98" s="4" cm="1">
        <f t="array" ref="K98">_xlfn.IFS(J98&gt;55, 1, J98&lt;34, 2, TRUE, 0)</f>
        <v>0</v>
      </c>
      <c r="L98" s="9">
        <v>91</v>
      </c>
      <c r="M98" s="9" cm="1">
        <f t="array" ref="M98">_xlfn.IFS(L98&gt;100, 1, L98&lt;80, 2, TRUE, 0)</f>
        <v>0</v>
      </c>
      <c r="N98" s="9">
        <v>30.8</v>
      </c>
      <c r="O98" s="9" cm="1">
        <f t="array" ref="O98">_xlfn.IFS(N98&gt;32, 1, N98&lt;26, 2, TRUE, 0)</f>
        <v>0</v>
      </c>
      <c r="P98" s="9">
        <v>33.799999999999997</v>
      </c>
      <c r="Q98" s="9" cm="1">
        <f t="array" ref="Q98">_xlfn.IFS(P98&gt;37, 1, P98&lt;31, 2, TRUE, 0)</f>
        <v>0</v>
      </c>
      <c r="R98" s="9">
        <v>230</v>
      </c>
      <c r="S98" s="9" cm="1">
        <f t="array" ref="S98">_xlfn.IFS(R98&gt;400, 1, R98&lt;138, 2, TRUE, 0)</f>
        <v>0</v>
      </c>
      <c r="T98" s="9">
        <v>12.1</v>
      </c>
      <c r="U98" s="9" cm="1">
        <f t="array" ref="U98">_xlfn.IFS(T98&gt;15, 1, T98&lt;11, 2, TRUE, 0)</f>
        <v>0</v>
      </c>
      <c r="V98" s="9">
        <v>4.17</v>
      </c>
      <c r="W98" s="9" cm="1">
        <f t="array" ref="W98">_xlfn.IFS(V98&gt;78, 1, V98&lt;45, 2, TRUE, 0)</f>
        <v>2</v>
      </c>
      <c r="X98" s="9">
        <v>1.55</v>
      </c>
      <c r="Y98" s="9" cm="1">
        <f t="array" ref="Y98">_xlfn.IFS(X98&gt;45, 1, X98&lt;23, 2, TRUE, 0)</f>
        <v>2</v>
      </c>
      <c r="Z98" s="9">
        <v>0.38</v>
      </c>
      <c r="AA98" s="9" cm="1">
        <f t="array" ref="AA98">_xlfn.IFS(Z98&gt;10, 1, Z98&lt;2, 2, TRUE, 0)</f>
        <v>2</v>
      </c>
      <c r="AB98" s="9">
        <v>0.15</v>
      </c>
      <c r="AC98" s="9" cm="1">
        <f t="array" ref="AC98">_xlfn.IFS(AB98&gt;6, 1, AB98&lt;0, 2, TRUE, 0)</f>
        <v>0</v>
      </c>
      <c r="AD98" s="9">
        <v>7.0000000000000007E-2</v>
      </c>
      <c r="AE98" s="9" cm="1">
        <f t="array" ref="AE98">_xlfn.IFS(AD98&gt;2, 1, AD98&lt;0, 2, TRUE, 0)</f>
        <v>0</v>
      </c>
      <c r="AF98" s="9">
        <v>87</v>
      </c>
      <c r="AG98" s="4" cm="1">
        <f t="array" ref="AG98">_xlfn.IFS(AF98&gt;100, 1, AF98&lt;70, 2, TRUE, 0)</f>
        <v>0</v>
      </c>
      <c r="AH98" s="9">
        <v>14.1</v>
      </c>
      <c r="AI98" s="4" cm="1">
        <f t="array" ref="AI98">_xlfn.IFS(AH98&gt;20, 1, AH98&lt;8, 2, TRUE, 0)</f>
        <v>0</v>
      </c>
      <c r="AJ98" s="9">
        <v>0.73</v>
      </c>
      <c r="AK98" s="4" cm="1">
        <f t="array" ref="AK98">_xlfn.IFS(AJ98&gt;1.3, 1, AJ98&lt;0.7, 2, TRUE, 0)</f>
        <v>0</v>
      </c>
      <c r="AL98" s="9">
        <v>21.6</v>
      </c>
      <c r="AM98" s="9" cm="1">
        <f t="array" ref="AM98">_xlfn.IFS(AL98&gt;39, 1, AL98&lt;13, 2, TRUE, 0)</f>
        <v>0</v>
      </c>
      <c r="AN98" s="9">
        <v>24</v>
      </c>
      <c r="AO98" s="4" cm="1">
        <f t="array" ref="AO98">_xlfn.IFS(AN98&gt;52, 1, AN98&lt;7, 2, TRUE, 0)</f>
        <v>0</v>
      </c>
      <c r="AP98" s="9">
        <v>3.92</v>
      </c>
      <c r="AQ98" s="9" cm="1">
        <f t="array" ref="AQ98">_xlfn.IFS(AP98&gt;7.6, 1, AP98&lt;4.4, 2, TRUE, 0)</f>
        <v>2</v>
      </c>
      <c r="AR98" s="9">
        <v>225.89</v>
      </c>
      <c r="AS98" s="9" cm="1">
        <f t="array" ref="AS98">_xlfn.IFS(AR98&gt;200, 1, AR98&lt;0, 2, TRUE, 0)</f>
        <v>1</v>
      </c>
      <c r="AT98" s="9">
        <v>127</v>
      </c>
      <c r="AU98" s="9" cm="1">
        <f t="array" ref="AU98">_xlfn.IFS(AT98&gt;150, 1, AT98&lt;0, 2, TRUE, 0)</f>
        <v>0</v>
      </c>
      <c r="AV98" s="9">
        <v>9.6300000000000008</v>
      </c>
      <c r="AW98" s="9" cm="1">
        <f t="array" ref="AW98">_xlfn.IFS(AV98&gt;10.2, 1, AV98&lt;8.8, 2, TRUE, 0)</f>
        <v>0</v>
      </c>
      <c r="AX98" s="9">
        <v>3.56</v>
      </c>
      <c r="AY98" s="9" cm="1">
        <f t="array" ref="AY98">_xlfn.IFS(AX98&gt;5.1, 1, AX98&lt;2.4, 2, TRUE, 0)</f>
        <v>0</v>
      </c>
      <c r="AZ98" s="9">
        <v>143.51</v>
      </c>
      <c r="BA98" s="4" cm="1">
        <f t="array" ref="BA98">_xlfn.IFS(AZ98&gt;146, 1, AZ98&lt;136, 2, TRUE, 0)</f>
        <v>0</v>
      </c>
      <c r="BB98" s="9">
        <v>3.87</v>
      </c>
      <c r="BC98" s="4" cm="1">
        <f t="array" ref="BC98">_xlfn.IFS(BB98&gt;5.1, 1, BB98&lt;3.5, 2, TRUE, 0)</f>
        <v>0</v>
      </c>
      <c r="BD98" s="9">
        <v>7.4</v>
      </c>
      <c r="BE98" s="9" cm="1">
        <f t="array" ref="BE98">_xlfn.IFS(BD98&gt;8.7, 1, BD98&lt;6.6, 2, TRUE, 0)</f>
        <v>0</v>
      </c>
      <c r="BF98" s="9">
        <v>4.7</v>
      </c>
      <c r="BG98" s="9" cm="1">
        <f t="array" ref="BG98">_xlfn.IFS(BF98&gt;5.2, 1, BF98&lt;3.5, 2, TRUE, 0)</f>
        <v>0</v>
      </c>
      <c r="BL98" s="9">
        <v>58</v>
      </c>
      <c r="BM98" s="9" cm="1">
        <f t="array" ref="BM98">_xlfn.IFS(BL98&gt;158, 1, BL98&lt;37, 2, TRUE, 0)</f>
        <v>0</v>
      </c>
      <c r="BR98" s="9">
        <v>105.42</v>
      </c>
      <c r="BS98" s="9" cm="1">
        <f t="array" ref="BS98">_xlfn.IFS(BR98&gt;400, 1, BR98&lt;30, 2, TRUE, 0)</f>
        <v>0</v>
      </c>
      <c r="BT98" s="9">
        <v>0.4</v>
      </c>
      <c r="BU98" s="9" cm="1">
        <f t="array" ref="BU98">_xlfn.IFS(BT98&gt;1.2, 1, BT98&lt;0.2, 2, TRUE, 0)</f>
        <v>0</v>
      </c>
      <c r="BV98" s="1" t="s">
        <v>207</v>
      </c>
      <c r="BW98" s="4">
        <f>COUNTIF(AE:AE,"1")</f>
        <v>0</v>
      </c>
    </row>
    <row r="99" spans="1:75" ht="15.75" customHeight="1">
      <c r="A99" s="9" t="s">
        <v>208</v>
      </c>
      <c r="B99" s="1" t="s">
        <v>21</v>
      </c>
      <c r="C99" s="9">
        <v>43</v>
      </c>
      <c r="D99" s="9">
        <v>9.31</v>
      </c>
      <c r="E99" s="4" cm="1">
        <f t="array" ref="E99">_xlfn.IFS(D99&gt;10, 1, D99&lt;4, 2, TRUE, 0)</f>
        <v>0</v>
      </c>
      <c r="F99" s="9">
        <v>4.4800000000000004</v>
      </c>
      <c r="G99" s="4" cm="1">
        <f t="array" ref="G99">_xlfn.IFS(F99&gt;6.2, 1, F99&lt;3.7, 2, TRUE, 0)</f>
        <v>0</v>
      </c>
      <c r="H99" s="9">
        <v>12.7</v>
      </c>
      <c r="I99" s="4" cm="1">
        <f t="array" ref="I99">_xlfn.IFS(H99&gt;18, 1, H99&lt;13, 2, TRUE, 0)</f>
        <v>2</v>
      </c>
      <c r="J99" s="9">
        <v>38</v>
      </c>
      <c r="K99" s="4" cm="1">
        <f t="array" ref="K99">_xlfn.IFS(J99&gt;55, 1, J99&lt;34, 2, TRUE, 0)</f>
        <v>0</v>
      </c>
      <c r="L99" s="9">
        <v>84.8</v>
      </c>
      <c r="M99" s="9" cm="1">
        <f t="array" ref="M99">_xlfn.IFS(L99&gt;100, 1, L99&lt;80, 2, TRUE, 0)</f>
        <v>0</v>
      </c>
      <c r="N99" s="9">
        <v>28.3</v>
      </c>
      <c r="O99" s="9" cm="1">
        <f t="array" ref="O99">_xlfn.IFS(N99&gt;32, 1, N99&lt;26, 2, TRUE, 0)</f>
        <v>0</v>
      </c>
      <c r="P99" s="9">
        <v>33.4</v>
      </c>
      <c r="Q99" s="9" cm="1">
        <f t="array" ref="Q99">_xlfn.IFS(P99&gt;37, 1, P99&lt;31, 2, TRUE, 0)</f>
        <v>0</v>
      </c>
      <c r="R99" s="9">
        <v>391</v>
      </c>
      <c r="S99" s="9" cm="1">
        <f t="array" ref="S99">_xlfn.IFS(R99&gt;400, 1, R99&lt;138, 2, TRUE, 0)</f>
        <v>0</v>
      </c>
      <c r="T99" s="9">
        <v>12.3</v>
      </c>
      <c r="U99" s="9" cm="1">
        <f t="array" ref="U99">_xlfn.IFS(T99&gt;15, 1, T99&lt;11, 2, TRUE, 0)</f>
        <v>0</v>
      </c>
      <c r="V99" s="9">
        <v>5.38</v>
      </c>
      <c r="W99" s="9" cm="1">
        <f t="array" ref="W99">_xlfn.IFS(V99&gt;78, 1, V99&lt;45, 2, TRUE, 0)</f>
        <v>2</v>
      </c>
      <c r="X99" s="9">
        <v>2.86</v>
      </c>
      <c r="Y99" s="9" cm="1">
        <f t="array" ref="Y99">_xlfn.IFS(X99&gt;45, 1, X99&lt;23, 2, TRUE, 0)</f>
        <v>2</v>
      </c>
      <c r="Z99" s="9">
        <v>0.51</v>
      </c>
      <c r="AA99" s="9" cm="1">
        <f t="array" ref="AA99">_xlfn.IFS(Z99&gt;10, 1, Z99&lt;2, 2, TRUE, 0)</f>
        <v>2</v>
      </c>
      <c r="AB99" s="9">
        <v>0.52</v>
      </c>
      <c r="AC99" s="9" cm="1">
        <f t="array" ref="AC99">_xlfn.IFS(AB99&gt;6, 1, AB99&lt;0, 2, TRUE, 0)</f>
        <v>0</v>
      </c>
      <c r="AD99" s="9">
        <v>0.04</v>
      </c>
      <c r="AE99" s="9" cm="1">
        <f t="array" ref="AE99">_xlfn.IFS(AD99&gt;2, 1, AD99&lt;0, 2, TRUE, 0)</f>
        <v>0</v>
      </c>
      <c r="AF99" s="9">
        <v>102</v>
      </c>
      <c r="AG99" s="4" cm="1">
        <f t="array" ref="AG99">_xlfn.IFS(AF99&gt;100, 1, AF99&lt;70, 2, TRUE, 0)</f>
        <v>1</v>
      </c>
      <c r="AH99" s="9">
        <v>11.07</v>
      </c>
      <c r="AI99" s="4" cm="1">
        <f t="array" ref="AI99">_xlfn.IFS(AH99&gt;20, 1, AH99&lt;8, 2, TRUE, 0)</f>
        <v>0</v>
      </c>
      <c r="AJ99" s="9">
        <v>0.7</v>
      </c>
      <c r="AK99" s="4" cm="1">
        <f t="array" ref="AK99">_xlfn.IFS(AJ99&gt;1.3, 1, AJ99&lt;0.7, 2, TRUE, 0)</f>
        <v>0</v>
      </c>
      <c r="AL99" s="9">
        <v>14.9</v>
      </c>
      <c r="AM99" s="9" cm="1">
        <f t="array" ref="AM99">_xlfn.IFS(AL99&gt;39, 1, AL99&lt;13, 2, TRUE, 0)</f>
        <v>0</v>
      </c>
      <c r="AN99" s="9">
        <v>20</v>
      </c>
      <c r="AO99" s="4" cm="1">
        <f t="array" ref="AO99">_xlfn.IFS(AN99&gt;52, 1, AN99&lt;7, 2, TRUE, 0)</f>
        <v>0</v>
      </c>
      <c r="AP99" s="9">
        <v>5.69</v>
      </c>
      <c r="AQ99" s="9" cm="1">
        <f t="array" ref="AQ99">_xlfn.IFS(AP99&gt;7.6, 1, AP99&lt;4.4, 2, TRUE, 0)</f>
        <v>0</v>
      </c>
      <c r="AR99" s="9">
        <v>172.92</v>
      </c>
      <c r="AS99" s="9" cm="1">
        <f t="array" ref="AS99">_xlfn.IFS(AR99&gt;200, 1, AR99&lt;0, 2, TRUE, 0)</f>
        <v>0</v>
      </c>
      <c r="AT99" s="9">
        <v>104</v>
      </c>
      <c r="AU99" s="9" cm="1">
        <f t="array" ref="AU99">_xlfn.IFS(AT99&gt;150, 1, AT99&lt;0, 2, TRUE, 0)</f>
        <v>0</v>
      </c>
      <c r="AV99" s="9">
        <v>9.08</v>
      </c>
      <c r="AW99" s="9" cm="1">
        <f t="array" ref="AW99">_xlfn.IFS(AV99&gt;10.2, 1, AV99&lt;8.8, 2, TRUE, 0)</f>
        <v>0</v>
      </c>
      <c r="AX99" s="9">
        <v>3.73</v>
      </c>
      <c r="AY99" s="9" cm="1">
        <f t="array" ref="AY99">_xlfn.IFS(AX99&gt;5.1, 1, AX99&lt;2.4, 2, TRUE, 0)</f>
        <v>0</v>
      </c>
      <c r="AZ99" s="9">
        <v>139.29</v>
      </c>
      <c r="BA99" s="4" cm="1">
        <f t="array" ref="BA99">_xlfn.IFS(AZ99&gt;146, 1, AZ99&lt;136, 2, TRUE, 0)</f>
        <v>0</v>
      </c>
      <c r="BB99" s="9">
        <v>4.12</v>
      </c>
      <c r="BC99" s="4" cm="1">
        <f t="array" ref="BC99">_xlfn.IFS(BB99&gt;5.1, 1, BB99&lt;3.5, 2, TRUE, 0)</f>
        <v>0</v>
      </c>
      <c r="BD99" s="9">
        <v>7.42</v>
      </c>
      <c r="BE99" s="9" cm="1">
        <f t="array" ref="BE99">_xlfn.IFS(BD99&gt;8.7, 1, BD99&lt;6.6, 2, TRUE, 0)</f>
        <v>0</v>
      </c>
      <c r="BF99" s="9">
        <v>4.4000000000000004</v>
      </c>
      <c r="BG99" s="9" cm="1">
        <f t="array" ref="BG99">_xlfn.IFS(BF99&gt;5.2, 1, BF99&lt;3.5, 2, TRUE, 0)</f>
        <v>0</v>
      </c>
      <c r="BL99" s="9">
        <v>38</v>
      </c>
      <c r="BM99" s="9" cm="1">
        <f t="array" ref="BM99">_xlfn.IFS(BL99&gt;158, 1, BL99&lt;37, 2, TRUE, 0)</f>
        <v>0</v>
      </c>
      <c r="BR99" s="9">
        <v>26.81</v>
      </c>
      <c r="BS99" s="9" cm="1">
        <f t="array" ref="BS99">_xlfn.IFS(BR99&gt;400, 1, BR99&lt;30, 2, TRUE, 0)</f>
        <v>2</v>
      </c>
      <c r="BT99" s="9">
        <v>0.22</v>
      </c>
      <c r="BU99" s="9" cm="1">
        <f t="array" ref="BU99">_xlfn.IFS(BT99&gt;1.2, 1, BT99&lt;0.2, 2, TRUE, 0)</f>
        <v>0</v>
      </c>
      <c r="BV99" s="6" t="s">
        <v>209</v>
      </c>
      <c r="BW99" s="4">
        <f>COUNTIF(AE:AE,"0")</f>
        <v>108</v>
      </c>
    </row>
    <row r="100" spans="1:75" ht="15.75" customHeight="1">
      <c r="A100" s="9" t="s">
        <v>210</v>
      </c>
      <c r="B100" s="1" t="s">
        <v>21</v>
      </c>
      <c r="C100" s="9">
        <v>59</v>
      </c>
      <c r="D100" s="9">
        <v>7.27</v>
      </c>
      <c r="E100" s="4" cm="1">
        <f t="array" ref="E100">_xlfn.IFS(D100&gt;10, 1, D100&lt;4, 2, TRUE, 0)</f>
        <v>0</v>
      </c>
      <c r="F100" s="9">
        <v>4.5599999999999996</v>
      </c>
      <c r="G100" s="4" cm="1">
        <f t="array" ref="G100">_xlfn.IFS(F100&gt;6.2, 1, F100&lt;3.7, 2, TRUE, 0)</f>
        <v>0</v>
      </c>
      <c r="H100" s="9">
        <v>13.3</v>
      </c>
      <c r="I100" s="4" cm="1">
        <f t="array" ref="I100">_xlfn.IFS(H100&gt;18, 1, H100&lt;13, 2, TRUE, 0)</f>
        <v>0</v>
      </c>
      <c r="J100" s="9">
        <v>40.700000000000003</v>
      </c>
      <c r="K100" s="4" cm="1">
        <f t="array" ref="K100">_xlfn.IFS(J100&gt;55, 1, J100&lt;34, 2, TRUE, 0)</f>
        <v>0</v>
      </c>
      <c r="L100" s="9">
        <v>89.3</v>
      </c>
      <c r="M100" s="9" cm="1">
        <f t="array" ref="M100">_xlfn.IFS(L100&gt;100, 1, L100&lt;80, 2, TRUE, 0)</f>
        <v>0</v>
      </c>
      <c r="N100" s="9">
        <v>29.2</v>
      </c>
      <c r="O100" s="9" cm="1">
        <f t="array" ref="O100">_xlfn.IFS(N100&gt;32, 1, N100&lt;26, 2, TRUE, 0)</f>
        <v>0</v>
      </c>
      <c r="P100" s="9">
        <v>32.700000000000003</v>
      </c>
      <c r="Q100" s="9" cm="1">
        <f t="array" ref="Q100">_xlfn.IFS(P100&gt;37, 1, P100&lt;31, 2, TRUE, 0)</f>
        <v>0</v>
      </c>
      <c r="R100" s="9">
        <v>259</v>
      </c>
      <c r="S100" s="9" cm="1">
        <f t="array" ref="S100">_xlfn.IFS(R100&gt;400, 1, R100&lt;138, 2, TRUE, 0)</f>
        <v>0</v>
      </c>
      <c r="T100" s="9">
        <v>12.4</v>
      </c>
      <c r="U100" s="9" cm="1">
        <f t="array" ref="U100">_xlfn.IFS(T100&gt;15, 1, T100&lt;11, 2, TRUE, 0)</f>
        <v>0</v>
      </c>
      <c r="V100" s="9">
        <v>4.4000000000000004</v>
      </c>
      <c r="W100" s="9" cm="1">
        <f t="array" ref="W100">_xlfn.IFS(V100&gt;78, 1, V100&lt;45, 2, TRUE, 0)</f>
        <v>2</v>
      </c>
      <c r="X100" s="9">
        <v>2.31</v>
      </c>
      <c r="Y100" s="9" cm="1">
        <f t="array" ref="Y100">_xlfn.IFS(X100&gt;45, 1, X100&lt;23, 2, TRUE, 0)</f>
        <v>2</v>
      </c>
      <c r="Z100" s="9">
        <v>0.42</v>
      </c>
      <c r="AA100" s="9" cm="1">
        <f t="array" ref="AA100">_xlfn.IFS(Z100&gt;10, 1, Z100&lt;2, 2, TRUE, 0)</f>
        <v>2</v>
      </c>
      <c r="AB100" s="9">
        <v>0.1</v>
      </c>
      <c r="AC100" s="9" cm="1">
        <f t="array" ref="AC100">_xlfn.IFS(AB100&gt;6, 1, AB100&lt;0, 2, TRUE, 0)</f>
        <v>0</v>
      </c>
      <c r="AD100" s="9">
        <v>0.04</v>
      </c>
      <c r="AE100" s="9" cm="1">
        <f t="array" ref="AE100">_xlfn.IFS(AD100&gt;2, 1, AD100&lt;0, 2, TRUE, 0)</f>
        <v>0</v>
      </c>
      <c r="AF100" s="9">
        <v>116</v>
      </c>
      <c r="AG100" s="4" cm="1">
        <f t="array" ref="AG100">_xlfn.IFS(AF100&gt;100, 1, AF100&lt;70, 2, TRUE, 0)</f>
        <v>1</v>
      </c>
      <c r="AH100" s="9">
        <v>10.119999999999999</v>
      </c>
      <c r="AI100" s="4" cm="1">
        <f t="array" ref="AI100">_xlfn.IFS(AH100&gt;20, 1, AH100&lt;8, 2, TRUE, 0)</f>
        <v>0</v>
      </c>
      <c r="AJ100" s="9">
        <v>0.67</v>
      </c>
      <c r="AK100" s="4" cm="1">
        <f t="array" ref="AK100">_xlfn.IFS(AJ100&gt;1.3, 1, AJ100&lt;0.7, 2, TRUE, 0)</f>
        <v>2</v>
      </c>
      <c r="AL100" s="9">
        <v>18.8</v>
      </c>
      <c r="AM100" s="9" cm="1">
        <f t="array" ref="AM100">_xlfn.IFS(AL100&gt;39, 1, AL100&lt;13, 2, TRUE, 0)</f>
        <v>0</v>
      </c>
      <c r="AN100" s="9">
        <v>32</v>
      </c>
      <c r="AO100" s="4" cm="1">
        <f t="array" ref="AO100">_xlfn.IFS(AN100&gt;52, 1, AN100&lt;7, 2, TRUE, 0)</f>
        <v>0</v>
      </c>
      <c r="AP100" s="9">
        <v>5.21</v>
      </c>
      <c r="AQ100" s="9" cm="1">
        <f t="array" ref="AQ100">_xlfn.IFS(AP100&gt;7.6, 1, AP100&lt;4.4, 2, TRUE, 0)</f>
        <v>0</v>
      </c>
      <c r="AR100" s="9">
        <v>217.88</v>
      </c>
      <c r="AS100" s="9" cm="1">
        <f t="array" ref="AS100">_xlfn.IFS(AR100&gt;200, 1, AR100&lt;0, 2, TRUE, 0)</f>
        <v>1</v>
      </c>
      <c r="AT100" s="9">
        <v>286</v>
      </c>
      <c r="AU100" s="9" cm="1">
        <f t="array" ref="AU100">_xlfn.IFS(AT100&gt;150, 1, AT100&lt;0, 2, TRUE, 0)</f>
        <v>1</v>
      </c>
      <c r="AV100" s="9">
        <v>9.2200000000000006</v>
      </c>
      <c r="AW100" s="9" cm="1">
        <f t="array" ref="AW100">_xlfn.IFS(AV100&gt;10.2, 1, AV100&lt;8.8, 2, TRUE, 0)</f>
        <v>0</v>
      </c>
      <c r="AX100" s="9">
        <v>4.04</v>
      </c>
      <c r="AY100" s="9" cm="1">
        <f t="array" ref="AY100">_xlfn.IFS(AX100&gt;5.1, 1, AX100&lt;2.4, 2, TRUE, 0)</f>
        <v>0</v>
      </c>
      <c r="AZ100" s="9">
        <v>143.63</v>
      </c>
      <c r="BA100" s="4" cm="1">
        <f t="array" ref="BA100">_xlfn.IFS(AZ100&gt;146, 1, AZ100&lt;136, 2, TRUE, 0)</f>
        <v>0</v>
      </c>
      <c r="BB100" s="9">
        <v>4.1500000000000004</v>
      </c>
      <c r="BC100" s="4" cm="1">
        <f t="array" ref="BC100">_xlfn.IFS(BB100&gt;5.1, 1, BB100&lt;3.5, 2, TRUE, 0)</f>
        <v>0</v>
      </c>
      <c r="BD100" s="9">
        <v>7.2</v>
      </c>
      <c r="BE100" s="9" cm="1">
        <f t="array" ref="BE100">_xlfn.IFS(BD100&gt;8.7, 1, BD100&lt;6.6, 2, TRUE, 0)</f>
        <v>0</v>
      </c>
      <c r="BF100" s="9">
        <v>4.5</v>
      </c>
      <c r="BG100" s="9" cm="1">
        <f t="array" ref="BG100">_xlfn.IFS(BF100&gt;5.2, 1, BF100&lt;3.5, 2, TRUE, 0)</f>
        <v>0</v>
      </c>
      <c r="BL100" s="9">
        <v>55</v>
      </c>
      <c r="BM100" s="9" cm="1">
        <f t="array" ref="BM100">_xlfn.IFS(BL100&gt;158, 1, BL100&lt;37, 2, TRUE, 0)</f>
        <v>0</v>
      </c>
      <c r="BR100" s="9">
        <v>53.58</v>
      </c>
      <c r="BS100" s="9" cm="1">
        <f t="array" ref="BS100">_xlfn.IFS(BR100&gt;400, 1, BR100&lt;30, 2, TRUE, 0)</f>
        <v>0</v>
      </c>
      <c r="BT100" s="9">
        <v>0.4</v>
      </c>
      <c r="BU100" s="9" cm="1">
        <f t="array" ref="BU100">_xlfn.IFS(BT100&gt;1.2, 1, BT100&lt;0.2, 2, TRUE, 0)</f>
        <v>0</v>
      </c>
      <c r="BV100" s="6" t="s">
        <v>211</v>
      </c>
      <c r="BW100" s="4">
        <f>COUNTIF(AE:AE,"2")</f>
        <v>0</v>
      </c>
    </row>
    <row r="101" spans="1:75" ht="15.75" customHeight="1">
      <c r="A101" s="9" t="s">
        <v>212</v>
      </c>
      <c r="B101" s="1" t="s">
        <v>11</v>
      </c>
      <c r="C101" s="9">
        <v>65</v>
      </c>
      <c r="D101" s="9">
        <v>12</v>
      </c>
      <c r="E101" s="4" cm="1">
        <f t="array" ref="E101">_xlfn.IFS(D101&gt;10, 1, D101&lt;4, 2, TRUE, 0)</f>
        <v>1</v>
      </c>
      <c r="F101" s="9">
        <v>5.07</v>
      </c>
      <c r="G101" s="4" cm="1">
        <f t="array" ref="G101">_xlfn.IFS(F101&gt;6.2, 1, F101&lt;3.7, 2, TRUE, 0)</f>
        <v>0</v>
      </c>
      <c r="H101" s="9">
        <v>15.4</v>
      </c>
      <c r="I101" s="4" cm="1">
        <f t="array" ref="I101">_xlfn.IFS(H101&gt;18, 1, H101&lt;13, 2, TRUE, 0)</f>
        <v>0</v>
      </c>
      <c r="J101" s="9">
        <v>45.3</v>
      </c>
      <c r="K101" s="4" cm="1">
        <f t="array" ref="K101">_xlfn.IFS(J101&gt;55, 1, J101&lt;34, 2, TRUE, 0)</f>
        <v>0</v>
      </c>
      <c r="L101" s="9">
        <v>89.3</v>
      </c>
      <c r="M101" s="9" cm="1">
        <f t="array" ref="M101">_xlfn.IFS(L101&gt;100, 1, L101&lt;80, 2, TRUE, 0)</f>
        <v>0</v>
      </c>
      <c r="N101" s="9">
        <v>30.4</v>
      </c>
      <c r="O101" s="9" cm="1">
        <f t="array" ref="O101">_xlfn.IFS(N101&gt;32, 1, N101&lt;26, 2, TRUE, 0)</f>
        <v>0</v>
      </c>
      <c r="P101" s="9">
        <v>34</v>
      </c>
      <c r="Q101" s="9" cm="1">
        <f t="array" ref="Q101">_xlfn.IFS(P101&gt;37, 1, P101&lt;31, 2, TRUE, 0)</f>
        <v>0</v>
      </c>
      <c r="R101" s="9">
        <v>261</v>
      </c>
      <c r="S101" s="9" cm="1">
        <f t="array" ref="S101">_xlfn.IFS(R101&gt;400, 1, R101&lt;138, 2, TRUE, 0)</f>
        <v>0</v>
      </c>
      <c r="T101" s="9">
        <v>13</v>
      </c>
      <c r="U101" s="9" cm="1">
        <f t="array" ref="U101">_xlfn.IFS(T101&gt;15, 1, T101&lt;11, 2, TRUE, 0)</f>
        <v>0</v>
      </c>
      <c r="AF101" s="9">
        <v>102</v>
      </c>
      <c r="AG101" s="4" cm="1">
        <f t="array" ref="AG101">_xlfn.IFS(AF101&gt;100, 1, AF101&lt;70, 2, TRUE, 0)</f>
        <v>1</v>
      </c>
      <c r="AH101" s="9">
        <v>11.9</v>
      </c>
      <c r="AI101" s="4" cm="1">
        <f t="array" ref="AI101">_xlfn.IFS(AH101&gt;20, 1, AH101&lt;8, 2, TRUE, 0)</f>
        <v>0</v>
      </c>
      <c r="AJ101" s="9">
        <v>0.84</v>
      </c>
      <c r="AK101" s="4" cm="1">
        <f t="array" ref="AK101">_xlfn.IFS(AJ101&gt;1.3, 1, AJ101&lt;0.7, 2, TRUE, 0)</f>
        <v>0</v>
      </c>
      <c r="AL101" s="9">
        <v>30.6</v>
      </c>
      <c r="AM101" s="9" cm="1">
        <f t="array" ref="AM101">_xlfn.IFS(AL101&gt;39, 1, AL101&lt;13, 2, TRUE, 0)</f>
        <v>0</v>
      </c>
      <c r="AN101" s="9">
        <v>37</v>
      </c>
      <c r="AO101" s="4" cm="1">
        <f t="array" ref="AO101">_xlfn.IFS(AN101&gt;52, 1, AN101&lt;7, 2, TRUE, 0)</f>
        <v>0</v>
      </c>
      <c r="AP101" s="9">
        <v>5.61</v>
      </c>
      <c r="AQ101" s="9" cm="1">
        <f t="array" ref="AQ101">_xlfn.IFS(AP101&gt;7.6, 1, AP101&lt;4.4, 2, TRUE, 0)</f>
        <v>0</v>
      </c>
      <c r="AR101" s="9">
        <v>205.58</v>
      </c>
      <c r="AS101" s="9" cm="1">
        <f t="array" ref="AS101">_xlfn.IFS(AR101&gt;200, 1, AR101&lt;0, 2, TRUE, 0)</f>
        <v>1</v>
      </c>
      <c r="AT101" s="9">
        <v>176</v>
      </c>
      <c r="AU101" s="9" cm="1">
        <f t="array" ref="AU101">_xlfn.IFS(AT101&gt;150, 1, AT101&lt;0, 2, TRUE, 0)</f>
        <v>1</v>
      </c>
      <c r="AV101" s="9">
        <v>9.5</v>
      </c>
      <c r="AW101" s="9" cm="1">
        <f t="array" ref="AW101">_xlfn.IFS(AV101&gt;10.2, 1, AV101&lt;8.8, 2, TRUE, 0)</f>
        <v>0</v>
      </c>
      <c r="AX101" s="9">
        <v>3.81</v>
      </c>
      <c r="AY101" s="9" cm="1">
        <f t="array" ref="AY101">_xlfn.IFS(AX101&gt;5.1, 1, AX101&lt;2.4, 2, TRUE, 0)</f>
        <v>0</v>
      </c>
      <c r="AZ101" s="9">
        <v>139.68</v>
      </c>
      <c r="BA101" s="4" cm="1">
        <f t="array" ref="BA101">_xlfn.IFS(AZ101&gt;146, 1, AZ101&lt;136, 2, TRUE, 0)</f>
        <v>0</v>
      </c>
      <c r="BB101" s="9">
        <v>3.77</v>
      </c>
      <c r="BC101" s="4" cm="1">
        <f t="array" ref="BC101">_xlfn.IFS(BB101&gt;5.1, 1, BB101&lt;3.5, 2, TRUE, 0)</f>
        <v>0</v>
      </c>
      <c r="BD101" s="9">
        <v>7.56</v>
      </c>
      <c r="BE101" s="9" cm="1">
        <f t="array" ref="BE101">_xlfn.IFS(BD101&gt;8.7, 1, BD101&lt;6.6, 2, TRUE, 0)</f>
        <v>0</v>
      </c>
      <c r="BF101" s="9">
        <v>5</v>
      </c>
      <c r="BG101" s="9" cm="1">
        <f t="array" ref="BG101">_xlfn.IFS(BF101&gt;5.2, 1, BF101&lt;3.5, 2, TRUE, 0)</f>
        <v>0</v>
      </c>
      <c r="BL101" s="9">
        <v>95</v>
      </c>
      <c r="BM101" s="9" cm="1">
        <f t="array" ref="BM101">_xlfn.IFS(BL101&gt;158, 1, BL101&lt;37, 2, TRUE, 0)</f>
        <v>0</v>
      </c>
      <c r="BR101" s="9">
        <v>117.67</v>
      </c>
      <c r="BS101" s="9" cm="1">
        <f t="array" ref="BS101">_xlfn.IFS(BR101&gt;400, 1, BR101&lt;30, 2, TRUE, 0)</f>
        <v>0</v>
      </c>
      <c r="BT101" s="9">
        <v>1.17</v>
      </c>
      <c r="BU101" s="9" cm="1">
        <f t="array" ref="BU101">_xlfn.IFS(BT101&gt;1.2, 1, BT101&lt;0.2, 2, TRUE, 0)</f>
        <v>0</v>
      </c>
    </row>
    <row r="102" spans="1:75" ht="15.75" customHeight="1">
      <c r="A102" s="9" t="s">
        <v>213</v>
      </c>
      <c r="B102" s="1" t="s">
        <v>21</v>
      </c>
      <c r="C102" s="9">
        <v>86</v>
      </c>
      <c r="D102" s="9">
        <v>10.02</v>
      </c>
      <c r="E102" s="4" cm="1">
        <f t="array" ref="E102">_xlfn.IFS(D102&gt;10, 1, D102&lt;4, 2, TRUE, 0)</f>
        <v>1</v>
      </c>
      <c r="F102" s="9">
        <v>3.05</v>
      </c>
      <c r="G102" s="4" cm="1">
        <f t="array" ref="G102">_xlfn.IFS(F102&gt;6.2, 1, F102&lt;3.7, 2, TRUE, 0)</f>
        <v>2</v>
      </c>
      <c r="H102" s="9">
        <v>8.9</v>
      </c>
      <c r="I102" s="4" cm="1">
        <f t="array" ref="I102">_xlfn.IFS(H102&gt;18, 1, H102&lt;13, 2, TRUE, 0)</f>
        <v>2</v>
      </c>
      <c r="J102" s="9">
        <v>27.3</v>
      </c>
      <c r="K102" s="4" cm="1">
        <f t="array" ref="K102">_xlfn.IFS(J102&gt;55, 1, J102&lt;34, 2, TRUE, 0)</f>
        <v>2</v>
      </c>
      <c r="L102" s="9">
        <v>89.5</v>
      </c>
      <c r="M102" s="9" cm="1">
        <f t="array" ref="M102">_xlfn.IFS(L102&gt;100, 1, L102&lt;80, 2, TRUE, 0)</f>
        <v>0</v>
      </c>
      <c r="N102" s="9">
        <v>29.2</v>
      </c>
      <c r="O102" s="9" cm="1">
        <f t="array" ref="O102">_xlfn.IFS(N102&gt;32, 1, N102&lt;26, 2, TRUE, 0)</f>
        <v>0</v>
      </c>
      <c r="P102" s="9">
        <v>32.6</v>
      </c>
      <c r="Q102" s="9" cm="1">
        <f t="array" ref="Q102">_xlfn.IFS(P102&gt;37, 1, P102&lt;31, 2, TRUE, 0)</f>
        <v>0</v>
      </c>
      <c r="R102" s="9">
        <v>246</v>
      </c>
      <c r="S102" s="9" cm="1">
        <f t="array" ref="S102">_xlfn.IFS(R102&gt;400, 1, R102&lt;138, 2, TRUE, 0)</f>
        <v>0</v>
      </c>
      <c r="T102" s="9">
        <v>12.7</v>
      </c>
      <c r="U102" s="9" cm="1">
        <f t="array" ref="U102">_xlfn.IFS(T102&gt;15, 1, T102&lt;11, 2, TRUE, 0)</f>
        <v>0</v>
      </c>
      <c r="AF102" s="9">
        <v>171</v>
      </c>
      <c r="AG102" s="4" cm="1">
        <f t="array" ref="AG102">_xlfn.IFS(AF102&gt;100, 1, AF102&lt;70, 2, TRUE, 0)</f>
        <v>1</v>
      </c>
      <c r="AH102" s="9">
        <v>43.44</v>
      </c>
      <c r="AI102" s="4" cm="1">
        <f t="array" ref="AI102">_xlfn.IFS(AH102&gt;20, 1, AH102&lt;8, 2, TRUE, 0)</f>
        <v>1</v>
      </c>
      <c r="AJ102" s="9">
        <v>1.97</v>
      </c>
      <c r="AK102" s="4" cm="1">
        <f t="array" ref="AK102">_xlfn.IFS(AJ102&gt;1.3, 1, AJ102&lt;0.7, 2, TRUE, 0)</f>
        <v>1</v>
      </c>
      <c r="AL102" s="9">
        <v>14.4</v>
      </c>
      <c r="AM102" s="9" cm="1">
        <f t="array" ref="AM102">_xlfn.IFS(AL102&gt;39, 1, AL102&lt;13, 2, TRUE, 0)</f>
        <v>0</v>
      </c>
      <c r="AN102" s="9">
        <v>9</v>
      </c>
      <c r="AO102" s="4" cm="1">
        <f t="array" ref="AO102">_xlfn.IFS(AN102&gt;52, 1, AN102&lt;7, 2, TRUE, 0)</f>
        <v>0</v>
      </c>
      <c r="AP102" s="9">
        <v>6.28</v>
      </c>
      <c r="AQ102" s="9" cm="1">
        <f t="array" ref="AQ102">_xlfn.IFS(AP102&gt;7.6, 1, AP102&lt;4.4, 2, TRUE, 0)</f>
        <v>0</v>
      </c>
      <c r="AR102" s="9">
        <v>124.73</v>
      </c>
      <c r="AS102" s="9" cm="1">
        <f t="array" ref="AS102">_xlfn.IFS(AR102&gt;200, 1, AR102&lt;0, 2, TRUE, 0)</f>
        <v>0</v>
      </c>
      <c r="AT102" s="9">
        <v>105</v>
      </c>
      <c r="AU102" s="9" cm="1">
        <f t="array" ref="AU102">_xlfn.IFS(AT102&gt;150, 1, AT102&lt;0, 2, TRUE, 0)</f>
        <v>0</v>
      </c>
      <c r="AV102" s="9">
        <v>9.2799999999999994</v>
      </c>
      <c r="AW102" s="9" cm="1">
        <f t="array" ref="AW102">_xlfn.IFS(AV102&gt;10.2, 1, AV102&lt;8.8, 2, TRUE, 0)</f>
        <v>0</v>
      </c>
      <c r="AX102" s="9">
        <v>3.91</v>
      </c>
      <c r="AY102" s="9" cm="1">
        <f t="array" ref="AY102">_xlfn.IFS(AX102&gt;5.1, 1, AX102&lt;2.4, 2, TRUE, 0)</f>
        <v>0</v>
      </c>
      <c r="AZ102" s="9">
        <v>137.61000000000001</v>
      </c>
      <c r="BA102" s="4" cm="1">
        <f t="array" ref="BA102">_xlfn.IFS(AZ102&gt;146, 1, AZ102&lt;136, 2, TRUE, 0)</f>
        <v>0</v>
      </c>
      <c r="BB102" s="9">
        <v>4.91</v>
      </c>
      <c r="BC102" s="4" cm="1">
        <f t="array" ref="BC102">_xlfn.IFS(BB102&gt;5.1, 1, BB102&lt;3.5, 2, TRUE, 0)</f>
        <v>0</v>
      </c>
      <c r="BD102" s="9">
        <v>6.42</v>
      </c>
      <c r="BE102" s="9" cm="1">
        <f t="array" ref="BE102">_xlfn.IFS(BD102&gt;8.7, 1, BD102&lt;6.6, 2, TRUE, 0)</f>
        <v>2</v>
      </c>
      <c r="BF102" s="9">
        <v>4.0999999999999996</v>
      </c>
      <c r="BG102" s="9" cm="1">
        <f t="array" ref="BG102">_xlfn.IFS(BF102&gt;5.2, 1, BF102&lt;3.5, 2, TRUE, 0)</f>
        <v>0</v>
      </c>
      <c r="BL102" s="9">
        <v>14</v>
      </c>
      <c r="BM102" s="9" cm="1">
        <f t="array" ref="BM102">_xlfn.IFS(BL102&gt;158, 1, BL102&lt;37, 2, TRUE, 0)</f>
        <v>2</v>
      </c>
      <c r="BR102" s="9">
        <v>30.75</v>
      </c>
      <c r="BS102" s="9" cm="1">
        <f t="array" ref="BS102">_xlfn.IFS(BR102&gt;400, 1, BR102&lt;30, 2, TRUE, 0)</f>
        <v>0</v>
      </c>
      <c r="BT102" s="9">
        <v>0.21</v>
      </c>
      <c r="BU102" s="9" cm="1">
        <f t="array" ref="BU102">_xlfn.IFS(BT102&gt;1.2, 1, BT102&lt;0.2, 2, TRUE, 0)</f>
        <v>0</v>
      </c>
      <c r="BV102" s="1" t="s">
        <v>214</v>
      </c>
      <c r="BW102" s="4">
        <f>COUNTIF(AQ:AQ,"1")</f>
        <v>17</v>
      </c>
    </row>
    <row r="103" spans="1:75" ht="15.75" customHeight="1">
      <c r="A103" s="9" t="s">
        <v>215</v>
      </c>
      <c r="B103" s="1" t="s">
        <v>21</v>
      </c>
      <c r="C103" s="9">
        <v>76</v>
      </c>
      <c r="D103" s="9">
        <v>7.05</v>
      </c>
      <c r="E103" s="4" cm="1">
        <f t="array" ref="E103">_xlfn.IFS(D103&gt;10, 1, D103&lt;4, 2, TRUE, 0)</f>
        <v>0</v>
      </c>
      <c r="F103" s="9">
        <v>4.53</v>
      </c>
      <c r="G103" s="4" cm="1">
        <f t="array" ref="G103">_xlfn.IFS(F103&gt;6.2, 1, F103&lt;3.7, 2, TRUE, 0)</f>
        <v>0</v>
      </c>
      <c r="H103" s="9">
        <v>13.5</v>
      </c>
      <c r="I103" s="4" cm="1">
        <f t="array" ref="I103">_xlfn.IFS(H103&gt;18, 1, H103&lt;13, 2, TRUE, 0)</f>
        <v>0</v>
      </c>
      <c r="J103" s="9">
        <v>40.299999999999997</v>
      </c>
      <c r="K103" s="4" cm="1">
        <f t="array" ref="K103">_xlfn.IFS(J103&gt;55, 1, J103&lt;34, 2, TRUE, 0)</f>
        <v>0</v>
      </c>
      <c r="L103" s="9">
        <v>89</v>
      </c>
      <c r="M103" s="9" cm="1">
        <f t="array" ref="M103">_xlfn.IFS(L103&gt;100, 1, L103&lt;80, 2, TRUE, 0)</f>
        <v>0</v>
      </c>
      <c r="N103" s="9">
        <v>29.8</v>
      </c>
      <c r="O103" s="9" cm="1">
        <f t="array" ref="O103">_xlfn.IFS(N103&gt;32, 1, N103&lt;26, 2, TRUE, 0)</f>
        <v>0</v>
      </c>
      <c r="P103" s="9">
        <v>33.5</v>
      </c>
      <c r="Q103" s="9" cm="1">
        <f t="array" ref="Q103">_xlfn.IFS(P103&gt;37, 1, P103&lt;31, 2, TRUE, 0)</f>
        <v>0</v>
      </c>
      <c r="R103" s="9">
        <v>230</v>
      </c>
      <c r="S103" s="9" cm="1">
        <f t="array" ref="S103">_xlfn.IFS(R103&gt;400, 1, R103&lt;138, 2, TRUE, 0)</f>
        <v>0</v>
      </c>
      <c r="T103" s="9">
        <v>12.7</v>
      </c>
      <c r="U103" s="9" cm="1">
        <f t="array" ref="U103">_xlfn.IFS(T103&gt;15, 1, T103&lt;11, 2, TRUE, 0)</f>
        <v>0</v>
      </c>
      <c r="V103" s="9">
        <v>4.22</v>
      </c>
      <c r="W103" s="9" t="e">
        <f t="array" aca="1" ref="W103" ca="1">_xludf.IFS(V103&gt;78, 1, V103&lt;45, 2, TRUE, 0)</f>
        <v>#NAME?</v>
      </c>
      <c r="X103" s="9">
        <v>2.21</v>
      </c>
      <c r="Y103" s="9" t="e">
        <f t="array" aca="1" ref="Y103" ca="1">_xludf.IFS(X103&gt;45, 1, X103&lt;23, 2, TRUE, 0)</f>
        <v>#NAME?</v>
      </c>
      <c r="Z103" s="9">
        <v>0.36</v>
      </c>
      <c r="AA103" s="9" t="e">
        <f t="array" aca="1" ref="AA103" ca="1">_xludf.IFS(Z103&gt;10, 1, Z103&lt;2, 2, TRUE, 0)</f>
        <v>#NAME?</v>
      </c>
      <c r="AB103" s="9">
        <v>0.21</v>
      </c>
      <c r="AC103" s="9" t="e">
        <f t="array" aca="1" ref="AC103" ca="1">_xludf.IFS(AB103&gt;6, 1, AB103&lt;0, 2, TRUE, 0)</f>
        <v>#NAME?</v>
      </c>
      <c r="AD103" s="9">
        <v>0.05</v>
      </c>
      <c r="AE103" s="9" cm="1">
        <f t="array" ref="AE103">_xlfn.IFS(AD103&gt;2, 1, AD103&lt;0, 2, TRUE, 0)</f>
        <v>0</v>
      </c>
      <c r="AF103" s="9">
        <v>158</v>
      </c>
      <c r="AG103" s="4" cm="1">
        <f t="array" ref="AG103">_xlfn.IFS(AF103&gt;100, 1, AF103&lt;70, 2, TRUE, 0)</f>
        <v>1</v>
      </c>
      <c r="AH103" s="9">
        <v>18.5</v>
      </c>
      <c r="AI103" s="4" cm="1">
        <f t="array" ref="AI103">_xlfn.IFS(AH103&gt;20, 1, AH103&lt;8, 2, TRUE, 0)</f>
        <v>0</v>
      </c>
      <c r="AJ103" s="9">
        <v>0.82</v>
      </c>
      <c r="AK103" s="4" cm="1">
        <f t="array" ref="AK103">_xlfn.IFS(AJ103&gt;1.3, 1, AJ103&lt;0.7, 2, TRUE, 0)</f>
        <v>0</v>
      </c>
      <c r="AL103" s="9">
        <v>15.3</v>
      </c>
      <c r="AM103" s="9" cm="1">
        <f t="array" ref="AM103">_xlfn.IFS(AL103&gt;39, 1, AL103&lt;13, 2, TRUE, 0)</f>
        <v>0</v>
      </c>
      <c r="AN103" s="9">
        <v>20</v>
      </c>
      <c r="AO103" s="4" cm="1">
        <f t="array" ref="AO103">_xlfn.IFS(AN103&gt;52, 1, AN103&lt;7, 2, TRUE, 0)</f>
        <v>0</v>
      </c>
      <c r="AP103" s="9">
        <v>6.21</v>
      </c>
      <c r="AQ103" s="9" cm="1">
        <f t="array" ref="AQ103">_xlfn.IFS(AP103&gt;7.6, 1, AP103&lt;4.4, 2, TRUE, 0)</f>
        <v>0</v>
      </c>
      <c r="AR103" s="9">
        <v>234.09</v>
      </c>
      <c r="AS103" s="9" cm="1">
        <f t="array" ref="AS103">_xlfn.IFS(AR103&gt;200, 1, AR103&lt;0, 2, TRUE, 0)</f>
        <v>1</v>
      </c>
      <c r="AT103" s="9">
        <v>351</v>
      </c>
      <c r="AU103" s="9" cm="1">
        <f t="array" ref="AU103">_xlfn.IFS(AT103&gt;150, 1, AT103&lt;0, 2, TRUE, 0)</f>
        <v>1</v>
      </c>
      <c r="AV103" s="9">
        <v>9.5</v>
      </c>
      <c r="AW103" s="9" cm="1">
        <f t="array" ref="AW103">_xlfn.IFS(AV103&gt;10.2, 1, AV103&lt;8.8, 2, TRUE, 0)</f>
        <v>0</v>
      </c>
      <c r="AX103" s="9">
        <v>3.16</v>
      </c>
      <c r="AY103" s="9" cm="1">
        <f t="array" ref="AY103">_xlfn.IFS(AX103&gt;5.1, 1, AX103&lt;2.4, 2, TRUE, 0)</f>
        <v>0</v>
      </c>
      <c r="AZ103" s="9">
        <v>142.5</v>
      </c>
      <c r="BA103" s="4" cm="1">
        <f t="array" ref="BA103">_xlfn.IFS(AZ103&gt;146, 1, AZ103&lt;136, 2, TRUE, 0)</f>
        <v>0</v>
      </c>
      <c r="BB103" s="9">
        <v>4.29</v>
      </c>
      <c r="BC103" s="4" cm="1">
        <f t="array" ref="BC103">_xlfn.IFS(BB103&gt;5.1, 1, BB103&lt;3.5, 2, TRUE, 0)</f>
        <v>0</v>
      </c>
      <c r="BD103" s="9">
        <v>7.4</v>
      </c>
      <c r="BE103" s="9" cm="1">
        <f t="array" ref="BE103">_xlfn.IFS(BD103&gt;8.7, 1, BD103&lt;6.6, 2, TRUE, 0)</f>
        <v>0</v>
      </c>
      <c r="BF103" s="9">
        <v>4.5999999999999996</v>
      </c>
      <c r="BG103" s="9" cm="1">
        <f t="array" ref="BG103">_xlfn.IFS(BF103&gt;5.2, 1, BF103&lt;3.5, 2, TRUE, 0)</f>
        <v>0</v>
      </c>
      <c r="BL103" s="9">
        <v>65</v>
      </c>
      <c r="BM103" s="9" cm="1">
        <f t="array" ref="BM103">_xlfn.IFS(BL103&gt;158, 1, BL103&lt;37, 2, TRUE, 0)</f>
        <v>0</v>
      </c>
      <c r="BR103" s="9">
        <v>305.7</v>
      </c>
      <c r="BS103" s="9" cm="1">
        <f t="array" ref="BS103">_xlfn.IFS(BR103&gt;400, 1, BR103&lt;30, 2, TRUE, 0)</f>
        <v>0</v>
      </c>
      <c r="BT103" s="9">
        <v>0.33</v>
      </c>
      <c r="BU103" s="9" cm="1">
        <f t="array" ref="BU103">_xlfn.IFS(BT103&gt;1.2, 1, BT103&lt;0.2, 2, TRUE, 0)</f>
        <v>0</v>
      </c>
      <c r="BV103" s="6" t="s">
        <v>216</v>
      </c>
      <c r="BW103" s="4">
        <f>COUNTIF(AQ:AQ,"0")</f>
        <v>60</v>
      </c>
    </row>
    <row r="104" spans="1:75" ht="15.75" customHeight="1">
      <c r="A104" s="9" t="s">
        <v>217</v>
      </c>
      <c r="B104" s="1" t="s">
        <v>11</v>
      </c>
      <c r="C104" s="9">
        <v>25</v>
      </c>
      <c r="D104" s="9">
        <v>6.15</v>
      </c>
      <c r="E104" s="4" cm="1">
        <f t="array" ref="E104">_xlfn.IFS(D104&gt;10, 1, D104&lt;4, 2, TRUE, 0)</f>
        <v>0</v>
      </c>
      <c r="F104" s="9">
        <v>4.84</v>
      </c>
      <c r="G104" s="4" cm="1">
        <f t="array" ref="G104">_xlfn.IFS(F104&gt;6.2, 1, F104&lt;3.7, 2, TRUE, 0)</f>
        <v>0</v>
      </c>
      <c r="H104" s="9">
        <v>13.5</v>
      </c>
      <c r="I104" s="4" cm="1">
        <f t="array" ref="I104">_xlfn.IFS(H104&gt;18, 1, H104&lt;13, 2, TRUE, 0)</f>
        <v>0</v>
      </c>
      <c r="J104" s="9">
        <v>41.5</v>
      </c>
      <c r="K104" s="4" cm="1">
        <f t="array" ref="K104">_xlfn.IFS(J104&gt;55, 1, J104&lt;34, 2, TRUE, 0)</f>
        <v>0</v>
      </c>
      <c r="L104" s="9">
        <v>85.7</v>
      </c>
      <c r="M104" s="9" cm="1">
        <f t="array" ref="M104">_xlfn.IFS(L104&gt;100, 1, L104&lt;80, 2, TRUE, 0)</f>
        <v>0</v>
      </c>
      <c r="N104" s="9">
        <v>27.9</v>
      </c>
      <c r="O104" s="9" cm="1">
        <f t="array" ref="O104">_xlfn.IFS(N104&gt;32, 1, N104&lt;26, 2, TRUE, 0)</f>
        <v>0</v>
      </c>
      <c r="P104" s="9">
        <v>32.5</v>
      </c>
      <c r="Q104" s="9" cm="1">
        <f t="array" ref="Q104">_xlfn.IFS(P104&gt;37, 1, P104&lt;31, 2, TRUE, 0)</f>
        <v>0</v>
      </c>
      <c r="R104" s="9">
        <v>240</v>
      </c>
      <c r="S104" s="9" cm="1">
        <f t="array" ref="S104">_xlfn.IFS(R104&gt;400, 1, R104&lt;138, 2, TRUE, 0)</f>
        <v>0</v>
      </c>
      <c r="T104" s="9">
        <v>12.3</v>
      </c>
      <c r="U104" s="9" cm="1">
        <f t="array" ref="U104">_xlfn.IFS(T104&gt;15, 1, T104&lt;11, 2, TRUE, 0)</f>
        <v>0</v>
      </c>
      <c r="V104" s="9">
        <v>2.2799999999999998</v>
      </c>
      <c r="W104" s="9" t="e">
        <f t="array" aca="1" ref="W104" ca="1">_xludf.IFS(V104&gt;78, 1, V104&lt;45, 2, TRUE, 0)</f>
        <v>#NAME?</v>
      </c>
      <c r="X104" s="9">
        <v>2.77</v>
      </c>
      <c r="Y104" s="9" t="e">
        <f t="array" aca="1" ref="Y104" ca="1">_xludf.IFS(X104&gt;45, 1, X104&lt;23, 2, TRUE, 0)</f>
        <v>#NAME?</v>
      </c>
      <c r="Z104" s="9">
        <v>0.69</v>
      </c>
      <c r="AA104" s="9" t="e">
        <f t="array" aca="1" ref="AA104" ca="1">_xludf.IFS(Z104&gt;10, 1, Z104&lt;2, 2, TRUE, 0)</f>
        <v>#NAME?</v>
      </c>
      <c r="AB104" s="9">
        <v>0.36</v>
      </c>
      <c r="AC104" s="9" t="e">
        <f t="array" aca="1" ref="AC104" ca="1">_xludf.IFS(AB104&gt;6, 1, AB104&lt;0, 2, TRUE, 0)</f>
        <v>#NAME?</v>
      </c>
      <c r="AD104" s="9">
        <v>0.05</v>
      </c>
      <c r="AE104" s="9" cm="1">
        <f t="array" ref="AE104">_xlfn.IFS(AD104&gt;2, 1, AD104&lt;0, 2, TRUE, 0)</f>
        <v>0</v>
      </c>
      <c r="AF104" s="9">
        <v>79</v>
      </c>
      <c r="AG104" s="4" cm="1">
        <f t="array" ref="AG104">_xlfn.IFS(AF104&gt;100, 1, AF104&lt;70, 2, TRUE, 0)</f>
        <v>0</v>
      </c>
      <c r="AH104" s="9">
        <v>15.4</v>
      </c>
      <c r="AI104" s="4" cm="1">
        <f t="array" ref="AI104">_xlfn.IFS(AH104&gt;20, 1, AH104&lt;8, 2, TRUE, 0)</f>
        <v>0</v>
      </c>
      <c r="AJ104" s="9">
        <v>0.78</v>
      </c>
      <c r="AK104" s="4" cm="1">
        <f t="array" ref="AK104">_xlfn.IFS(AJ104&gt;1.3, 1, AJ104&lt;0.7, 2, TRUE, 0)</f>
        <v>0</v>
      </c>
      <c r="AL104" s="9">
        <v>19.8</v>
      </c>
      <c r="AM104" s="9" cm="1">
        <f t="array" ref="AM104">_xlfn.IFS(AL104&gt;39, 1, AL104&lt;13, 2, TRUE, 0)</f>
        <v>0</v>
      </c>
      <c r="AN104" s="9">
        <v>13</v>
      </c>
      <c r="AO104" s="4" cm="1">
        <f t="array" ref="AO104">_xlfn.IFS(AN104&gt;52, 1, AN104&lt;7, 2, TRUE, 0)</f>
        <v>0</v>
      </c>
      <c r="AP104" s="9">
        <v>6.98</v>
      </c>
      <c r="AQ104" s="9" cm="1">
        <f t="array" ref="AQ104">_xlfn.IFS(AP104&gt;7.6, 1, AP104&lt;4.4, 2, TRUE, 0)</f>
        <v>0</v>
      </c>
      <c r="AR104" s="9">
        <v>136.9</v>
      </c>
      <c r="AS104" s="9" cm="1">
        <f t="array" ref="AS104">_xlfn.IFS(AR104&gt;200, 1, AR104&lt;0, 2, TRUE, 0)</f>
        <v>0</v>
      </c>
      <c r="AT104" s="9">
        <v>55</v>
      </c>
      <c r="AU104" s="9" cm="1">
        <f t="array" ref="AU104">_xlfn.IFS(AT104&gt;150, 1, AT104&lt;0, 2, TRUE, 0)</f>
        <v>0</v>
      </c>
      <c r="AV104" s="9">
        <v>9.6300000000000008</v>
      </c>
      <c r="AW104" s="9" cm="1">
        <f t="array" ref="AW104">_xlfn.IFS(AV104&gt;10.2, 1, AV104&lt;8.8, 2, TRUE, 0)</f>
        <v>0</v>
      </c>
      <c r="AX104" s="9">
        <v>4.1500000000000004</v>
      </c>
      <c r="AY104" s="9" cm="1">
        <f t="array" ref="AY104">_xlfn.IFS(AX104&gt;5.1, 1, AX104&lt;2.4, 2, TRUE, 0)</f>
        <v>0</v>
      </c>
      <c r="AZ104" s="9">
        <v>138.28</v>
      </c>
      <c r="BA104" s="4" cm="1">
        <f t="array" ref="BA104">_xlfn.IFS(AZ104&gt;146, 1, AZ104&lt;136, 2, TRUE, 0)</f>
        <v>0</v>
      </c>
      <c r="BB104" s="9">
        <v>4.0999999999999996</v>
      </c>
      <c r="BC104" s="4" cm="1">
        <f t="array" ref="BC104">_xlfn.IFS(BB104&gt;5.1, 1, BB104&lt;3.5, 2, TRUE, 0)</f>
        <v>0</v>
      </c>
      <c r="BD104" s="9">
        <v>7.51</v>
      </c>
      <c r="BE104" s="9" cm="1">
        <f t="array" ref="BE104">_xlfn.IFS(BD104&gt;8.7, 1, BD104&lt;6.6, 2, TRUE, 0)</f>
        <v>0</v>
      </c>
      <c r="BF104" s="9">
        <v>4.8</v>
      </c>
      <c r="BG104" s="9" cm="1">
        <f t="array" ref="BG104">_xlfn.IFS(BF104&gt;5.2, 1, BF104&lt;3.5, 2, TRUE, 0)</f>
        <v>0</v>
      </c>
      <c r="BL104" s="9">
        <v>31</v>
      </c>
      <c r="BM104" s="9" cm="1">
        <f t="array" ref="BM104">_xlfn.IFS(BL104&gt;158, 1, BL104&lt;37, 2, TRUE, 0)</f>
        <v>2</v>
      </c>
      <c r="BR104" s="9">
        <v>416.77</v>
      </c>
      <c r="BS104" s="9" cm="1">
        <f t="array" ref="BS104">_xlfn.IFS(BR104&gt;400, 1, BR104&lt;30, 2, TRUE, 0)</f>
        <v>1</v>
      </c>
      <c r="BT104" s="9">
        <v>0.4</v>
      </c>
      <c r="BU104" s="9" cm="1">
        <f t="array" ref="BU104">_xlfn.IFS(BT104&gt;1.2, 1, BT104&lt;0.2, 2, TRUE, 0)</f>
        <v>0</v>
      </c>
      <c r="BV104" s="6" t="s">
        <v>218</v>
      </c>
      <c r="BW104" s="4">
        <f>COUNTIF(AQ:AQ,"2")</f>
        <v>9</v>
      </c>
    </row>
    <row r="105" spans="1:75" s="18" customFormat="1" ht="15.75" customHeight="1">
      <c r="A105" s="18" t="s">
        <v>219</v>
      </c>
      <c r="B105" s="18" t="s">
        <v>11</v>
      </c>
      <c r="C105" s="18">
        <v>62</v>
      </c>
      <c r="D105" s="18">
        <v>13.4</v>
      </c>
      <c r="E105" s="18" cm="1">
        <f t="array" ref="E105">_xlfn.IFS(D105&gt;10, 1, D105&lt;4, 2, TRUE, 0)</f>
        <v>1</v>
      </c>
      <c r="F105" s="18">
        <v>3.97</v>
      </c>
      <c r="G105" s="18" cm="1">
        <f t="array" ref="G105">_xlfn.IFS(F105&gt;6.2, 1, F105&lt;3.7, 2, TRUE, 0)</f>
        <v>0</v>
      </c>
      <c r="H105" s="18">
        <v>12.6</v>
      </c>
      <c r="I105" s="18" cm="1">
        <f t="array" ref="I105">_xlfn.IFS(H105&gt;18, 1, H105&lt;13, 2, TRUE, 0)</f>
        <v>2</v>
      </c>
      <c r="J105" s="18">
        <v>37.299999999999997</v>
      </c>
      <c r="K105" s="18" cm="1">
        <f t="array" ref="K105">_xlfn.IFS(J105&gt;55, 1, J105&lt;34, 2, TRUE, 0)</f>
        <v>0</v>
      </c>
      <c r="L105" s="18">
        <v>94</v>
      </c>
      <c r="M105" s="18" cm="1">
        <f t="array" ref="M105">_xlfn.IFS(L105&gt;100, 1, L105&lt;80, 2, TRUE, 0)</f>
        <v>0</v>
      </c>
      <c r="N105" s="18">
        <v>31.7</v>
      </c>
      <c r="O105" s="18" cm="1">
        <f t="array" ref="O105">_xlfn.IFS(N105&gt;32, 1, N105&lt;26, 2, TRUE, 0)</f>
        <v>0</v>
      </c>
      <c r="P105" s="18">
        <v>33.799999999999997</v>
      </c>
      <c r="Q105" s="18" cm="1">
        <f t="array" ref="Q105">_xlfn.IFS(P105&gt;37, 1, P105&lt;31, 2, TRUE, 0)</f>
        <v>0</v>
      </c>
      <c r="R105" s="18">
        <v>299</v>
      </c>
      <c r="S105" s="18" cm="1">
        <f t="array" ref="S105">_xlfn.IFS(R105&gt;400, 1, R105&lt;138, 2, TRUE, 0)</f>
        <v>0</v>
      </c>
      <c r="T105" s="18">
        <v>12.9</v>
      </c>
      <c r="U105" s="18" cm="1">
        <f t="array" ref="U105">_xlfn.IFS(T105&gt;15, 1, T105&lt;11, 2, TRUE, 0)</f>
        <v>0</v>
      </c>
      <c r="V105" s="18">
        <v>10.59</v>
      </c>
      <c r="W105" s="18" t="e">
        <f t="array" aca="1" ref="W105" ca="1">_xludf.IFS(V105&gt;78, 1, V105&lt;45, 2, TRUE, 0)</f>
        <v>#NAME?</v>
      </c>
      <c r="X105" s="18">
        <v>1.93</v>
      </c>
      <c r="Y105" s="18" t="e">
        <f t="array" aca="1" ref="Y105" ca="1">_xludf.IFS(X105&gt;45, 1, X105&lt;23, 2, TRUE, 0)</f>
        <v>#NAME?</v>
      </c>
      <c r="Z105" s="18">
        <v>0.76</v>
      </c>
      <c r="AA105" s="18" t="e">
        <f t="array" aca="1" ref="AA105" ca="1">_xludf.IFS(Z105&gt;10, 1, Z105&lt;2, 2, TRUE, 0)</f>
        <v>#NAME?</v>
      </c>
      <c r="AB105" s="18">
        <v>0.09</v>
      </c>
      <c r="AC105" s="18" t="e">
        <f t="array" aca="1" ref="AC105" ca="1">_xludf.IFS(AB105&gt;6, 1, AB105&lt;0, 2, TRUE, 0)</f>
        <v>#NAME?</v>
      </c>
      <c r="AD105" s="18">
        <v>0.03</v>
      </c>
      <c r="AE105" s="18" cm="1">
        <f t="array" ref="AE105">_xlfn.IFS(AD105&gt;2, 1, AD105&lt;0, 2, TRUE, 0)</f>
        <v>0</v>
      </c>
      <c r="AF105" s="18">
        <v>174</v>
      </c>
      <c r="AG105" s="18" cm="1">
        <f t="array" ref="AG105">_xlfn.IFS(AF105&gt;100, 1, AF105&lt;70, 2, TRUE, 0)</f>
        <v>1</v>
      </c>
      <c r="AH105" s="18">
        <v>13</v>
      </c>
      <c r="AI105" s="18" cm="1">
        <f t="array" ref="AI105">_xlfn.IFS(AH105&gt;20, 1, AH105&lt;8, 2, TRUE, 0)</f>
        <v>0</v>
      </c>
      <c r="AJ105" s="18">
        <v>0.99</v>
      </c>
      <c r="AK105" s="18" cm="1">
        <f t="array" ref="AK105">_xlfn.IFS(AJ105&gt;1.3, 1, AJ105&lt;0.7, 2, TRUE, 0)</f>
        <v>0</v>
      </c>
      <c r="AL105" s="18">
        <v>11.7</v>
      </c>
      <c r="AM105" s="18" cm="1">
        <f t="array" ref="AM105">_xlfn.IFS(AL105&gt;39, 1, AL105&lt;13, 2, TRUE, 0)</f>
        <v>2</v>
      </c>
      <c r="AN105" s="18">
        <v>12</v>
      </c>
      <c r="AO105" s="18" cm="1">
        <f t="array" ref="AO105">_xlfn.IFS(AN105&gt;52, 1, AN105&lt;7, 2, TRUE, 0)</f>
        <v>0</v>
      </c>
      <c r="AP105" s="18">
        <v>4.7</v>
      </c>
      <c r="AQ105" s="18" cm="1">
        <f t="array" ref="AQ105">_xlfn.IFS(AP105&gt;7.6, 1, AP105&lt;4.4, 2, TRUE, 0)</f>
        <v>0</v>
      </c>
      <c r="AR105" s="18">
        <v>130</v>
      </c>
      <c r="AS105" s="18" cm="1">
        <f t="array" ref="AS105">_xlfn.IFS(AR105&gt;200, 1, AR105&lt;0, 2, TRUE, 0)</f>
        <v>0</v>
      </c>
      <c r="AT105" s="18">
        <v>148</v>
      </c>
      <c r="AU105" s="18" cm="1">
        <f t="array" ref="AU105">_xlfn.IFS(AT105&gt;150, 1, AT105&lt;0, 2, TRUE, 0)</f>
        <v>0</v>
      </c>
      <c r="AV105" s="18">
        <v>9.5</v>
      </c>
      <c r="AW105" s="18" cm="1">
        <f t="array" ref="AW105">_xlfn.IFS(AV105&gt;10.2, 1, AV105&lt;8.8, 2, TRUE, 0)</f>
        <v>0</v>
      </c>
      <c r="AX105" s="18">
        <v>3.3</v>
      </c>
      <c r="AY105" s="18" cm="1">
        <f t="array" ref="AY105">_xlfn.IFS(AX105&gt;5.1, 1, AX105&lt;2.4, 2, TRUE, 0)</f>
        <v>0</v>
      </c>
      <c r="AZ105" s="18">
        <v>141</v>
      </c>
      <c r="BA105" s="18" cm="1">
        <f t="array" ref="BA105">_xlfn.IFS(AZ105&gt;146, 1, AZ105&lt;136, 2, TRUE, 0)</f>
        <v>0</v>
      </c>
      <c r="BB105" s="18">
        <v>4.54</v>
      </c>
      <c r="BC105" s="18" cm="1">
        <f t="array" ref="BC105">_xlfn.IFS(BB105&gt;5.1, 1, BB105&lt;3.5, 2, TRUE, 0)</f>
        <v>0</v>
      </c>
      <c r="BD105" s="18">
        <v>7</v>
      </c>
      <c r="BE105" s="18" cm="1">
        <f t="array" ref="BE105">_xlfn.IFS(BD105&gt;8.7, 1, BD105&lt;6.6, 2, TRUE, 0)</f>
        <v>0</v>
      </c>
      <c r="BF105" s="18">
        <v>4.7</v>
      </c>
      <c r="BG105" s="18" cm="1">
        <f t="array" ref="BG105">_xlfn.IFS(BF105&gt;5.2, 1, BF105&lt;3.5, 2, TRUE, 0)</f>
        <v>0</v>
      </c>
      <c r="BL105" s="18">
        <v>55</v>
      </c>
      <c r="BM105" s="18" cm="1">
        <f t="array" ref="BM105">_xlfn.IFS(BL105&gt;158, 1, BL105&lt;37, 2, TRUE, 0)</f>
        <v>0</v>
      </c>
      <c r="BR105" s="18">
        <v>87.46</v>
      </c>
      <c r="BS105" s="18" cm="1">
        <f t="array" ref="BS105">_xlfn.IFS(BR105&gt;400, 1, BR105&lt;30, 2, TRUE, 0)</f>
        <v>0</v>
      </c>
      <c r="BT105" s="18">
        <v>0.25</v>
      </c>
      <c r="BU105" s="18" cm="1">
        <f t="array" ref="BU105">_xlfn.IFS(BT105&gt;1.2, 1, BT105&lt;0.2, 2, TRUE, 0)</f>
        <v>0</v>
      </c>
    </row>
    <row r="106" spans="1:75" s="18" customFormat="1" ht="15.75" customHeight="1">
      <c r="A106" s="18" t="s">
        <v>220</v>
      </c>
      <c r="B106" s="18" t="s">
        <v>21</v>
      </c>
      <c r="C106" s="18">
        <v>47</v>
      </c>
      <c r="D106" s="18">
        <v>11.5</v>
      </c>
      <c r="E106" s="18" cm="1">
        <f t="array" ref="E106">_xlfn.IFS(D106&gt;10, 1, D106&lt;4, 2, TRUE, 0)</f>
        <v>1</v>
      </c>
      <c r="F106" s="18">
        <v>5.56</v>
      </c>
      <c r="G106" s="18" cm="1">
        <f t="array" ref="G106">_xlfn.IFS(F106&gt;6.2, 1, F106&lt;3.7, 2, TRUE, 0)</f>
        <v>0</v>
      </c>
      <c r="H106" s="18">
        <v>11.1</v>
      </c>
      <c r="I106" s="18" cm="1">
        <f t="array" ref="I106">_xlfn.IFS(H106&gt;18, 1, H106&lt;13, 2, TRUE, 0)</f>
        <v>2</v>
      </c>
      <c r="J106" s="18">
        <v>35.1</v>
      </c>
      <c r="K106" s="18" cm="1">
        <f t="array" ref="K106">_xlfn.IFS(J106&gt;55, 1, J106&lt;34, 2, TRUE, 0)</f>
        <v>0</v>
      </c>
      <c r="L106" s="18">
        <v>63.1</v>
      </c>
      <c r="M106" s="18" cm="1">
        <f t="array" ref="M106">_xlfn.IFS(L106&gt;100, 1, L106&lt;80, 2, TRUE, 0)</f>
        <v>2</v>
      </c>
      <c r="N106" s="18">
        <v>20</v>
      </c>
      <c r="O106" s="18" cm="1">
        <f t="array" ref="O106">_xlfn.IFS(N106&gt;32, 1, N106&lt;26, 2, TRUE, 0)</f>
        <v>2</v>
      </c>
      <c r="P106" s="18">
        <v>31.6</v>
      </c>
      <c r="Q106" s="18" cm="1">
        <f t="array" ref="Q106">_xlfn.IFS(P106&gt;37, 1, P106&lt;31, 2, TRUE, 0)</f>
        <v>0</v>
      </c>
      <c r="R106" s="18">
        <v>284</v>
      </c>
      <c r="S106" s="18" cm="1">
        <f t="array" ref="S106">_xlfn.IFS(R106&gt;400, 1, R106&lt;138, 2, TRUE, 0)</f>
        <v>0</v>
      </c>
      <c r="T106" s="18">
        <v>15.2</v>
      </c>
      <c r="U106" s="18" cm="1">
        <f t="array" ref="U106">_xlfn.IFS(T106&gt;15, 1, T106&lt;11, 2, TRUE, 0)</f>
        <v>1</v>
      </c>
      <c r="V106" s="18">
        <v>8.52</v>
      </c>
      <c r="W106" s="18" t="e">
        <f t="array" aca="1" ref="W106" ca="1">_xludf.IFS(V106&gt;78, 1, V106&lt;45, 2, TRUE, 0)</f>
        <v>#NAME?</v>
      </c>
      <c r="X106" s="18">
        <v>2.2400000000000002</v>
      </c>
      <c r="Y106" s="18" t="e">
        <f t="array" aca="1" ref="Y106" ca="1">_xludf.IFS(X106&gt;45, 1, X106&lt;23, 2, TRUE, 0)</f>
        <v>#NAME?</v>
      </c>
      <c r="Z106" s="18">
        <v>0.46</v>
      </c>
      <c r="AA106" s="18" t="e">
        <f t="array" aca="1" ref="AA106" ca="1">_xludf.IFS(Z106&gt;10, 1, Z106&lt;2, 2, TRUE, 0)</f>
        <v>#NAME?</v>
      </c>
      <c r="AB106" s="18">
        <v>0.24</v>
      </c>
      <c r="AC106" s="18" t="e">
        <f t="array" aca="1" ref="AC106" ca="1">_xludf.IFS(AB106&gt;6, 1, AB106&lt;0, 2, TRUE, 0)</f>
        <v>#NAME?</v>
      </c>
      <c r="AD106" s="18">
        <v>0.04</v>
      </c>
      <c r="AE106" s="18" cm="1">
        <f t="array" ref="AE106">_xlfn.IFS(AD106&gt;2, 1, AD106&lt;0, 2, TRUE, 0)</f>
        <v>0</v>
      </c>
      <c r="AF106" s="18">
        <v>185</v>
      </c>
      <c r="AG106" s="18" cm="1">
        <f t="array" ref="AG106">_xlfn.IFS(AF106&gt;100, 1, AF106&lt;70, 2, TRUE, 0)</f>
        <v>1</v>
      </c>
      <c r="AH106" s="18">
        <v>15</v>
      </c>
      <c r="AI106" s="18" cm="1">
        <f t="array" ref="AI106">_xlfn.IFS(AH106&gt;20, 1, AH106&lt;8, 2, TRUE, 0)</f>
        <v>0</v>
      </c>
      <c r="AJ106" s="18">
        <v>0.67</v>
      </c>
      <c r="AK106" s="18" cm="1">
        <f t="array" ref="AK106">_xlfn.IFS(AJ106&gt;1.3, 1, AJ106&lt;0.7, 2, TRUE, 0)</f>
        <v>2</v>
      </c>
      <c r="AL106" s="18">
        <v>12.6</v>
      </c>
      <c r="AM106" s="18" cm="1">
        <f t="array" ref="AM106">_xlfn.IFS(AL106&gt;39, 1, AL106&lt;13, 2, TRUE, 0)</f>
        <v>2</v>
      </c>
      <c r="AN106" s="18">
        <v>12</v>
      </c>
      <c r="AO106" s="18" cm="1">
        <f t="array" ref="AO106">_xlfn.IFS(AN106&gt;52, 1, AN106&lt;7, 2, TRUE, 0)</f>
        <v>0</v>
      </c>
      <c r="AP106" s="18">
        <v>3.7</v>
      </c>
      <c r="AQ106" s="18" cm="1">
        <f t="array" ref="AQ106">_xlfn.IFS(AP106&gt;7.6, 1, AP106&lt;4.4, 2, TRUE, 0)</f>
        <v>2</v>
      </c>
      <c r="AR106" s="18">
        <v>137</v>
      </c>
      <c r="AS106" s="18" cm="1">
        <f t="array" ref="AS106">_xlfn.IFS(AR106&gt;200, 1, AR106&lt;0, 2, TRUE, 0)</f>
        <v>0</v>
      </c>
      <c r="AT106" s="18">
        <v>113</v>
      </c>
      <c r="AU106" s="18" cm="1">
        <f t="array" ref="AU106">_xlfn.IFS(AT106&gt;150, 1, AT106&lt;0, 2, TRUE, 0)</f>
        <v>0</v>
      </c>
      <c r="AV106" s="18">
        <v>9</v>
      </c>
      <c r="AW106" s="18" cm="1">
        <f t="array" ref="AW106">_xlfn.IFS(AV106&gt;10.2, 1, AV106&lt;8.8, 2, TRUE, 0)</f>
        <v>0</v>
      </c>
      <c r="AX106" s="18">
        <v>3.5</v>
      </c>
      <c r="AY106" s="18" cm="1">
        <f t="array" ref="AY106">_xlfn.IFS(AX106&gt;5.1, 1, AX106&lt;2.4, 2, TRUE, 0)</f>
        <v>0</v>
      </c>
      <c r="AZ106" s="18">
        <v>139</v>
      </c>
      <c r="BA106" s="18" cm="1">
        <f t="array" ref="BA106">_xlfn.IFS(AZ106&gt;146, 1, AZ106&lt;136, 2, TRUE, 0)</f>
        <v>0</v>
      </c>
      <c r="BB106" s="18">
        <v>3.8</v>
      </c>
      <c r="BC106" s="18" cm="1">
        <f t="array" ref="BC106">_xlfn.IFS(BB106&gt;5.1, 1, BB106&lt;3.5, 2, TRUE, 0)</f>
        <v>0</v>
      </c>
      <c r="BD106" s="18">
        <v>6.69</v>
      </c>
      <c r="BE106" s="18" cm="1">
        <f t="array" ref="BE106">_xlfn.IFS(BD106&gt;8.7, 1, BD106&lt;6.6, 2, TRUE, 0)</f>
        <v>0</v>
      </c>
      <c r="BF106" s="18">
        <v>4.3</v>
      </c>
      <c r="BG106" s="18" cm="1">
        <f t="array" ref="BG106">_xlfn.IFS(BF106&gt;5.2, 1, BF106&lt;3.5, 2, TRUE, 0)</f>
        <v>0</v>
      </c>
      <c r="BL106" s="18">
        <v>45</v>
      </c>
      <c r="BM106" s="18" cm="1">
        <f t="array" ref="BM106">_xlfn.IFS(BL106&gt;158, 1, BL106&lt;37, 2, TRUE, 0)</f>
        <v>0</v>
      </c>
      <c r="BR106" s="18">
        <v>11.6</v>
      </c>
      <c r="BS106" s="18" cm="1">
        <f t="array" ref="BS106">_xlfn.IFS(BR106&gt;400, 1, BR106&lt;30, 2, TRUE, 0)</f>
        <v>2</v>
      </c>
      <c r="BT106" s="18">
        <v>0.9</v>
      </c>
      <c r="BU106" s="18" cm="1">
        <f t="array" ref="BU106">_xlfn.IFS(BT106&gt;1.2, 1, BT106&lt;0.2, 2, TRUE, 0)</f>
        <v>0</v>
      </c>
      <c r="BV106" s="18" t="s">
        <v>314</v>
      </c>
      <c r="BW106" s="18">
        <f>COUNTIF(AS:AS,"1")</f>
        <v>18</v>
      </c>
    </row>
    <row r="107" spans="1:75" s="18" customFormat="1" ht="15.75" customHeight="1">
      <c r="A107" s="18" t="s">
        <v>221</v>
      </c>
      <c r="B107" s="18" t="s">
        <v>11</v>
      </c>
      <c r="C107" s="18">
        <v>38</v>
      </c>
      <c r="D107" s="18">
        <v>12.39</v>
      </c>
      <c r="E107" s="18" cm="1">
        <f t="array" ref="E107">_xlfn.IFS(D107&gt;10, 1, D107&lt;4, 2, TRUE, 0)</f>
        <v>1</v>
      </c>
      <c r="F107" s="18">
        <v>5.86</v>
      </c>
      <c r="G107" s="18" cm="1">
        <f t="array" ref="G107">_xlfn.IFS(F107&gt;6.2, 1, F107&lt;3.7, 2, TRUE, 0)</f>
        <v>0</v>
      </c>
      <c r="H107" s="18">
        <v>16.100000000000001</v>
      </c>
      <c r="I107" s="18" cm="1">
        <f t="array" ref="I107">_xlfn.IFS(H107&gt;18, 1, H107&lt;13, 2, TRUE, 0)</f>
        <v>0</v>
      </c>
      <c r="J107" s="18">
        <v>50</v>
      </c>
      <c r="K107" s="18" cm="1">
        <f t="array" ref="K107">_xlfn.IFS(J107&gt;55, 1, J107&lt;34, 2, TRUE, 0)</f>
        <v>0</v>
      </c>
      <c r="L107" s="18">
        <v>85.3</v>
      </c>
      <c r="M107" s="18" cm="1">
        <f t="array" ref="M107">_xlfn.IFS(L107&gt;100, 1, L107&lt;80, 2, TRUE, 0)</f>
        <v>0</v>
      </c>
      <c r="N107" s="18">
        <v>27.5</v>
      </c>
      <c r="O107" s="18" cm="1">
        <f t="array" ref="O107">_xlfn.IFS(N107&gt;32, 1, N107&lt;26, 2, TRUE, 0)</f>
        <v>0</v>
      </c>
      <c r="P107" s="18">
        <v>32.200000000000003</v>
      </c>
      <c r="Q107" s="18" cm="1">
        <f t="array" ref="Q107">_xlfn.IFS(P107&gt;37, 1, P107&lt;31, 2, TRUE, 0)</f>
        <v>0</v>
      </c>
      <c r="R107" s="18">
        <v>294</v>
      </c>
      <c r="S107" s="18" cm="1">
        <f t="array" ref="S107">_xlfn.IFS(R107&gt;400, 1, R107&lt;138, 2, TRUE, 0)</f>
        <v>0</v>
      </c>
      <c r="T107" s="18">
        <v>13.1</v>
      </c>
      <c r="U107" s="18" cm="1">
        <f t="array" ref="U107">_xlfn.IFS(T107&gt;15, 1, T107&lt;11, 2, TRUE, 0)</f>
        <v>0</v>
      </c>
      <c r="AF107" s="18">
        <v>106</v>
      </c>
      <c r="AG107" s="18" cm="1">
        <f t="array" ref="AG107">_xlfn.IFS(AF107&gt;100, 1, AF107&lt;70, 2, TRUE, 0)</f>
        <v>1</v>
      </c>
      <c r="AH107" s="18">
        <v>19</v>
      </c>
      <c r="AI107" s="18" cm="1">
        <f t="array" ref="AI107">_xlfn.IFS(AH107&gt;20, 1, AH107&lt;8, 2, TRUE, 0)</f>
        <v>0</v>
      </c>
      <c r="AJ107" s="18">
        <v>1.06</v>
      </c>
      <c r="AK107" s="18" cm="1">
        <f t="array" ref="AK107">_xlfn.IFS(AJ107&gt;1.3, 1, AJ107&lt;0.7, 2, TRUE, 0)</f>
        <v>0</v>
      </c>
      <c r="AL107" s="18">
        <v>18.2</v>
      </c>
      <c r="AM107" s="18" cm="1">
        <f t="array" ref="AM107">_xlfn.IFS(AL107&gt;39, 1, AL107&lt;13, 2, TRUE, 0)</f>
        <v>0</v>
      </c>
      <c r="AN107" s="18">
        <v>31</v>
      </c>
      <c r="AO107" s="18" cm="1">
        <f t="array" ref="AO107">_xlfn.IFS(AN107&gt;52, 1, AN107&lt;7, 2, TRUE, 0)</f>
        <v>0</v>
      </c>
      <c r="AP107" s="18">
        <v>6.2</v>
      </c>
      <c r="AQ107" s="18" cm="1">
        <f t="array" ref="AQ107">_xlfn.IFS(AP107&gt;7.6, 1, AP107&lt;4.4, 2, TRUE, 0)</f>
        <v>0</v>
      </c>
      <c r="AR107" s="18">
        <v>133</v>
      </c>
      <c r="AS107" s="18" cm="1">
        <f t="array" ref="AS107">_xlfn.IFS(AR107&gt;200, 1, AR107&lt;0, 2, TRUE, 0)</f>
        <v>0</v>
      </c>
      <c r="AT107" s="18">
        <v>87</v>
      </c>
      <c r="AU107" s="18" cm="1">
        <f t="array" ref="AU107">_xlfn.IFS(AT107&gt;150, 1, AT107&lt;0, 2, TRUE, 0)</f>
        <v>0</v>
      </c>
      <c r="AV107" s="18">
        <v>9.5</v>
      </c>
      <c r="AW107" s="18" cm="1">
        <f t="array" ref="AW107">_xlfn.IFS(AV107&gt;10.2, 1, AV107&lt;8.8, 2, TRUE, 0)</f>
        <v>0</v>
      </c>
      <c r="AX107" s="18">
        <v>3.8</v>
      </c>
      <c r="AY107" s="18" cm="1">
        <f t="array" ref="AY107">_xlfn.IFS(AX107&gt;5.1, 1, AX107&lt;2.4, 2, TRUE, 0)</f>
        <v>0</v>
      </c>
      <c r="AZ107" s="18">
        <v>140</v>
      </c>
      <c r="BA107" s="18" cm="1">
        <f t="array" ref="BA107">_xlfn.IFS(AZ107&gt;146, 1, AZ107&lt;136, 2, TRUE, 0)</f>
        <v>0</v>
      </c>
      <c r="BB107" s="18">
        <v>4.6900000000000004</v>
      </c>
      <c r="BC107" s="18" cm="1">
        <f t="array" ref="BC107">_xlfn.IFS(BB107&gt;5.1, 1, BB107&lt;3.5, 2, TRUE, 0)</f>
        <v>0</v>
      </c>
      <c r="BD107" s="18">
        <v>7.54</v>
      </c>
      <c r="BE107" s="18" cm="1">
        <f t="array" ref="BE107">_xlfn.IFS(BD107&gt;8.7, 1, BD107&lt;6.6, 2, TRUE, 0)</f>
        <v>0</v>
      </c>
      <c r="BF107" s="18">
        <v>4.7</v>
      </c>
      <c r="BG107" s="18" cm="1">
        <f t="array" ref="BG107">_xlfn.IFS(BF107&gt;5.2, 1, BF107&lt;3.5, 2, TRUE, 0)</f>
        <v>0</v>
      </c>
      <c r="BL107" s="18">
        <v>43</v>
      </c>
      <c r="BM107" s="18" cm="1">
        <f t="array" ref="BM107">_xlfn.IFS(BL107&gt;158, 1, BL107&lt;37, 2, TRUE, 0)</f>
        <v>0</v>
      </c>
      <c r="BR107" s="18">
        <v>161.79</v>
      </c>
      <c r="BS107" s="18" cm="1">
        <f t="array" ref="BS107">_xlfn.IFS(BR107&gt;400, 1, BR107&lt;30, 2, TRUE, 0)</f>
        <v>0</v>
      </c>
      <c r="BT107" s="18">
        <v>0.69</v>
      </c>
      <c r="BU107" s="18" cm="1">
        <f t="array" ref="BU107">_xlfn.IFS(BT107&gt;1.2, 1, BT107&lt;0.2, 2, TRUE, 0)</f>
        <v>0</v>
      </c>
      <c r="BV107" s="18" t="s">
        <v>315</v>
      </c>
      <c r="BW107" s="18">
        <f>COUNTIF(AS:AS,"0")</f>
        <v>68</v>
      </c>
    </row>
    <row r="108" spans="1:75" s="18" customFormat="1" ht="15.75" customHeight="1">
      <c r="A108" s="18" t="s">
        <v>222</v>
      </c>
      <c r="B108" s="18" t="s">
        <v>21</v>
      </c>
      <c r="C108" s="18">
        <v>67</v>
      </c>
      <c r="D108" s="18">
        <v>9.5299999999999994</v>
      </c>
      <c r="E108" s="18" cm="1">
        <f t="array" ref="E108">_xlfn.IFS(D108&gt;10, 1, D108&lt;4, 2, TRUE, 0)</f>
        <v>0</v>
      </c>
      <c r="F108" s="18">
        <v>4.08</v>
      </c>
      <c r="G108" s="18" cm="1">
        <f t="array" ref="G108">_xlfn.IFS(F108&gt;6.2, 1, F108&lt;3.7, 2, TRUE, 0)</f>
        <v>0</v>
      </c>
      <c r="H108" s="18">
        <v>12.4</v>
      </c>
      <c r="I108" s="18" cm="1">
        <f t="array" ref="I108">_xlfn.IFS(H108&gt;18, 1, H108&lt;13, 2, TRUE, 0)</f>
        <v>2</v>
      </c>
      <c r="J108" s="18">
        <v>35</v>
      </c>
      <c r="K108" s="18" cm="1">
        <f t="array" ref="K108">_xlfn.IFS(J108&gt;55, 1, J108&lt;34, 2, TRUE, 0)</f>
        <v>0</v>
      </c>
      <c r="L108" s="18">
        <v>85.8</v>
      </c>
      <c r="M108" s="18" cm="1">
        <f t="array" ref="M108">_xlfn.IFS(L108&gt;100, 1, L108&lt;80, 2, TRUE, 0)</f>
        <v>0</v>
      </c>
      <c r="N108" s="18">
        <v>30.4</v>
      </c>
      <c r="O108" s="18" cm="1">
        <f t="array" ref="O108">_xlfn.IFS(N108&gt;32, 1, N108&lt;26, 2, TRUE, 0)</f>
        <v>0</v>
      </c>
      <c r="P108" s="18">
        <v>35.4</v>
      </c>
      <c r="Q108" s="18" cm="1">
        <f t="array" ref="Q108">_xlfn.IFS(P108&gt;37, 1, P108&lt;31, 2, TRUE, 0)</f>
        <v>0</v>
      </c>
      <c r="R108" s="18">
        <v>239</v>
      </c>
      <c r="S108" s="18" cm="1">
        <f t="array" ref="S108">_xlfn.IFS(R108&gt;400, 1, R108&lt;138, 2, TRUE, 0)</f>
        <v>0</v>
      </c>
      <c r="T108" s="18">
        <v>11.4</v>
      </c>
      <c r="U108" s="18" cm="1">
        <f t="array" ref="U108">_xlfn.IFS(T108&gt;15, 1, T108&lt;11, 2, TRUE, 0)</f>
        <v>0</v>
      </c>
      <c r="V108" s="18">
        <v>5.97</v>
      </c>
      <c r="W108" s="18" t="e">
        <f t="array" aca="1" ref="W108" ca="1">_xludf.IFS(V108&gt;78, 1, V108&lt;45, 2, TRUE, 0)</f>
        <v>#NAME?</v>
      </c>
      <c r="X108" s="18">
        <v>2.75</v>
      </c>
      <c r="Y108" s="18" t="e">
        <f t="array" aca="1" ref="Y108" ca="1">_xludf.IFS(X108&gt;45, 1, X108&lt;23, 2, TRUE, 0)</f>
        <v>#NAME?</v>
      </c>
      <c r="Z108" s="18">
        <v>0.56999999999999995</v>
      </c>
      <c r="AA108" s="18" t="e">
        <f t="array" aca="1" ref="AA108" ca="1">_xludf.IFS(Z108&gt;10, 1, Z108&lt;2, 2, TRUE, 0)</f>
        <v>#NAME?</v>
      </c>
      <c r="AB108" s="18">
        <v>0.17</v>
      </c>
      <c r="AC108" s="18" t="e">
        <f t="array" aca="1" ref="AC108" ca="1">_xludf.IFS(AB108&gt;6, 1, AB108&lt;0, 2, TRUE, 0)</f>
        <v>#NAME?</v>
      </c>
      <c r="AD108" s="18">
        <v>7.0000000000000007E-2</v>
      </c>
      <c r="AE108" s="18" cm="1">
        <f t="array" ref="AE108">_xlfn.IFS(AD108&gt;2, 1, AD108&lt;0, 2, TRUE, 0)</f>
        <v>0</v>
      </c>
      <c r="AF108" s="18">
        <v>142</v>
      </c>
      <c r="AG108" s="18" cm="1">
        <f t="array" ref="AG108">_xlfn.IFS(AF108&gt;100, 1, AF108&lt;70, 2, TRUE, 0)</f>
        <v>1</v>
      </c>
      <c r="AH108" s="18">
        <v>24</v>
      </c>
      <c r="AI108" s="18" cm="1">
        <f t="array" ref="AI108">_xlfn.IFS(AH108&gt;20, 1, AH108&lt;8, 2, TRUE, 0)</f>
        <v>1</v>
      </c>
      <c r="AJ108" s="18">
        <v>0.94</v>
      </c>
      <c r="AK108" s="18" cm="1">
        <f t="array" ref="AK108">_xlfn.IFS(AJ108&gt;1.3, 1, AJ108&lt;0.7, 2, TRUE, 0)</f>
        <v>0</v>
      </c>
      <c r="AL108" s="18">
        <v>13.7</v>
      </c>
      <c r="AM108" s="18" cm="1">
        <f t="array" ref="AM108">_xlfn.IFS(AL108&gt;39, 1, AL108&lt;13, 2, TRUE, 0)</f>
        <v>0</v>
      </c>
      <c r="AN108" s="18">
        <v>20</v>
      </c>
      <c r="AO108" s="18" cm="1">
        <f t="array" ref="AO108">_xlfn.IFS(AN108&gt;52, 1, AN108&lt;7, 2, TRUE, 0)</f>
        <v>0</v>
      </c>
      <c r="AP108" s="18">
        <v>8.8000000000000007</v>
      </c>
      <c r="AQ108" s="18" cm="1">
        <f t="array" ref="AQ108">_xlfn.IFS(AP108&gt;7.6, 1, AP108&lt;4.4, 2, TRUE, 0)</f>
        <v>1</v>
      </c>
      <c r="AR108" s="18">
        <v>155</v>
      </c>
      <c r="AS108" s="18" cm="1">
        <f t="array" ref="AS108">_xlfn.IFS(AR108&gt;200, 1, AR108&lt;0, 2, TRUE, 0)</f>
        <v>0</v>
      </c>
      <c r="AT108" s="18">
        <v>182</v>
      </c>
      <c r="AU108" s="18" cm="1">
        <f t="array" ref="AU108">_xlfn.IFS(AT108&gt;150, 1, AT108&lt;0, 2, TRUE, 0)</f>
        <v>1</v>
      </c>
      <c r="AV108" s="18">
        <v>9.9</v>
      </c>
      <c r="AW108" s="18" cm="1">
        <f t="array" ref="AW108">_xlfn.IFS(AV108&gt;10.2, 1, AV108&lt;8.8, 2, TRUE, 0)</f>
        <v>0</v>
      </c>
      <c r="AX108" s="18">
        <v>3.6</v>
      </c>
      <c r="AY108" s="18" cm="1">
        <f t="array" ref="AY108">_xlfn.IFS(AX108&gt;5.1, 1, AX108&lt;2.4, 2, TRUE, 0)</f>
        <v>0</v>
      </c>
      <c r="AZ108" s="18">
        <v>141</v>
      </c>
      <c r="BA108" s="18" cm="1">
        <f t="array" ref="BA108">_xlfn.IFS(AZ108&gt;146, 1, AZ108&lt;136, 2, TRUE, 0)</f>
        <v>0</v>
      </c>
      <c r="BB108" s="18">
        <v>4.46</v>
      </c>
      <c r="BC108" s="18" cm="1">
        <f t="array" ref="BC108">_xlfn.IFS(BB108&gt;5.1, 1, BB108&lt;3.5, 2, TRUE, 0)</f>
        <v>0</v>
      </c>
      <c r="BD108" s="18">
        <v>7.33</v>
      </c>
      <c r="BE108" s="18" cm="1">
        <f t="array" ref="BE108">_xlfn.IFS(BD108&gt;8.7, 1, BD108&lt;6.6, 2, TRUE, 0)</f>
        <v>0</v>
      </c>
      <c r="BF108" s="18">
        <v>4.5999999999999996</v>
      </c>
      <c r="BG108" s="18" cm="1">
        <f t="array" ref="BG108">_xlfn.IFS(BF108&gt;5.2, 1, BF108&lt;3.5, 2, TRUE, 0)</f>
        <v>0</v>
      </c>
      <c r="BL108" s="18">
        <v>44</v>
      </c>
      <c r="BM108" s="18" cm="1">
        <f t="array" ref="BM108">_xlfn.IFS(BL108&gt;158, 1, BL108&lt;37, 2, TRUE, 0)</f>
        <v>0</v>
      </c>
      <c r="BR108" s="18">
        <v>110.39</v>
      </c>
      <c r="BS108" s="18" cm="1">
        <f t="array" ref="BS108">_xlfn.IFS(BR108&gt;400, 1, BR108&lt;30, 2, TRUE, 0)</f>
        <v>0</v>
      </c>
      <c r="BT108" s="18">
        <v>0.65</v>
      </c>
      <c r="BU108" s="18" cm="1">
        <f t="array" ref="BU108">_xlfn.IFS(BT108&gt;1.2, 1, BT108&lt;0.2, 2, TRUE, 0)</f>
        <v>0</v>
      </c>
      <c r="BV108" s="18" t="s">
        <v>316</v>
      </c>
      <c r="BW108" s="18">
        <f>COUNTIF(AS:AS,"2")</f>
        <v>0</v>
      </c>
    </row>
    <row r="109" spans="1:75" s="18" customFormat="1" ht="15.75" customHeight="1">
      <c r="A109" s="18" t="s">
        <v>223</v>
      </c>
      <c r="B109" s="18" t="s">
        <v>21</v>
      </c>
      <c r="C109" s="18">
        <v>60</v>
      </c>
      <c r="D109" s="18">
        <v>6.92</v>
      </c>
      <c r="E109" s="18" cm="1">
        <f t="array" ref="E109">_xlfn.IFS(D109&gt;10, 1, D109&lt;4, 2, TRUE, 0)</f>
        <v>0</v>
      </c>
      <c r="F109" s="18">
        <v>5.23</v>
      </c>
      <c r="G109" s="18" cm="1">
        <f t="array" ref="G109">_xlfn.IFS(F109&gt;6.2, 1, F109&lt;3.7, 2, TRUE, 0)</f>
        <v>0</v>
      </c>
      <c r="H109" s="18">
        <v>15</v>
      </c>
      <c r="I109" s="18" cm="1">
        <f t="array" ref="I109">_xlfn.IFS(H109&gt;18, 1, H109&lt;13, 2, TRUE, 0)</f>
        <v>0</v>
      </c>
      <c r="J109" s="18">
        <v>47.7</v>
      </c>
      <c r="K109" s="18" cm="1">
        <f t="array" ref="K109">_xlfn.IFS(J109&gt;55, 1, J109&lt;34, 2, TRUE, 0)</f>
        <v>0</v>
      </c>
      <c r="L109" s="18">
        <v>91.2</v>
      </c>
      <c r="M109" s="18" cm="1">
        <f t="array" ref="M109">_xlfn.IFS(L109&gt;100, 1, L109&lt;80, 2, TRUE, 0)</f>
        <v>0</v>
      </c>
      <c r="N109" s="18">
        <v>28.7</v>
      </c>
      <c r="O109" s="18" cm="1">
        <f t="array" ref="O109">_xlfn.IFS(N109&gt;32, 1, N109&lt;26, 2, TRUE, 0)</f>
        <v>0</v>
      </c>
      <c r="P109" s="18">
        <v>31.4</v>
      </c>
      <c r="Q109" s="18" cm="1">
        <f t="array" ref="Q109">_xlfn.IFS(P109&gt;37, 1, P109&lt;31, 2, TRUE, 0)</f>
        <v>0</v>
      </c>
      <c r="R109" s="18">
        <v>202</v>
      </c>
      <c r="S109" s="18" cm="1">
        <f t="array" ref="S109">_xlfn.IFS(R109&gt;400, 1, R109&lt;138, 2, TRUE, 0)</f>
        <v>0</v>
      </c>
      <c r="T109" s="18">
        <v>11.9</v>
      </c>
      <c r="U109" s="18" cm="1">
        <f t="array" ref="U109">_xlfn.IFS(T109&gt;15, 1, T109&lt;11, 2, TRUE, 0)</f>
        <v>0</v>
      </c>
      <c r="V109" s="18">
        <v>3.69</v>
      </c>
      <c r="W109" s="18" t="e">
        <f t="array" aca="1" ref="W109" ca="1">_xludf.IFS(V109&gt;78, 1, V109&lt;45, 2, TRUE, 0)</f>
        <v>#NAME?</v>
      </c>
      <c r="X109" s="18">
        <v>2.3199999999999998</v>
      </c>
      <c r="Y109" s="18" t="e">
        <f t="array" aca="1" ref="Y109" ca="1">_xludf.IFS(X109&gt;45, 1, X109&lt;23, 2, TRUE, 0)</f>
        <v>#NAME?</v>
      </c>
      <c r="Z109" s="18">
        <v>0.44</v>
      </c>
      <c r="AA109" s="18" t="e">
        <f t="array" aca="1" ref="AA109" ca="1">_xludf.IFS(Z109&gt;10, 1, Z109&lt;2, 2, TRUE, 0)</f>
        <v>#NAME?</v>
      </c>
      <c r="AB109" s="18">
        <v>0.41</v>
      </c>
      <c r="AC109" s="18" t="e">
        <f t="array" aca="1" ref="AC109" ca="1">_xludf.IFS(AB109&gt;6, 1, AB109&lt;0, 2, TRUE, 0)</f>
        <v>#NAME?</v>
      </c>
      <c r="AD109" s="18">
        <v>0.06</v>
      </c>
      <c r="AE109" s="18" cm="1">
        <f t="array" ref="AE109">_xlfn.IFS(AD109&gt;2, 1, AD109&lt;0, 2, TRUE, 0)</f>
        <v>0</v>
      </c>
      <c r="AF109" s="18">
        <v>101</v>
      </c>
      <c r="AG109" s="18" cm="1">
        <f t="array" ref="AG109">_xlfn.IFS(AF109&gt;100, 1, AF109&lt;70, 2, TRUE, 0)</f>
        <v>1</v>
      </c>
      <c r="AH109" s="18">
        <v>19</v>
      </c>
      <c r="AI109" s="18" cm="1">
        <f t="array" ref="AI109">_xlfn.IFS(AH109&gt;20, 1, AH109&lt;8, 2, TRUE, 0)</f>
        <v>0</v>
      </c>
      <c r="AJ109" s="18">
        <v>0.8</v>
      </c>
      <c r="AK109" s="18" cm="1">
        <f t="array" ref="AK109">_xlfn.IFS(AJ109&gt;1.3, 1, AJ109&lt;0.7, 2, TRUE, 0)</f>
        <v>0</v>
      </c>
      <c r="AL109" s="18">
        <v>26.4</v>
      </c>
      <c r="AM109" s="18" cm="1">
        <f t="array" ref="AM109">_xlfn.IFS(AL109&gt;39, 1, AL109&lt;13, 2, TRUE, 0)</f>
        <v>0</v>
      </c>
      <c r="AN109" s="18">
        <v>29</v>
      </c>
      <c r="AO109" s="18" cm="1">
        <f t="array" ref="AO109">_xlfn.IFS(AN109&gt;52, 1, AN109&lt;7, 2, TRUE, 0)</f>
        <v>0</v>
      </c>
      <c r="AP109" s="18">
        <v>6.7</v>
      </c>
      <c r="AQ109" s="18" cm="1">
        <f t="array" ref="AQ109">_xlfn.IFS(AP109&gt;7.6, 1, AP109&lt;4.4, 2, TRUE, 0)</f>
        <v>0</v>
      </c>
      <c r="AR109" s="18">
        <v>269</v>
      </c>
      <c r="AS109" s="18" cm="1">
        <f t="array" ref="AS109">_xlfn.IFS(AR109&gt;200, 1, AR109&lt;0, 2, TRUE, 0)</f>
        <v>1</v>
      </c>
      <c r="AT109" s="18">
        <v>121</v>
      </c>
      <c r="AU109" s="18" cm="1">
        <f t="array" ref="AU109">_xlfn.IFS(AT109&gt;150, 1, AT109&lt;0, 2, TRUE, 0)</f>
        <v>0</v>
      </c>
      <c r="AV109" s="18">
        <v>10.1</v>
      </c>
      <c r="AW109" s="18" cm="1">
        <f t="array" ref="AW109">_xlfn.IFS(AV109&gt;10.2, 1, AV109&lt;8.8, 2, TRUE, 0)</f>
        <v>0</v>
      </c>
      <c r="AX109" s="18">
        <v>4.2</v>
      </c>
      <c r="AY109" s="18" cm="1">
        <f t="array" ref="AY109">_xlfn.IFS(AX109&gt;5.1, 1, AX109&lt;2.4, 2, TRUE, 0)</f>
        <v>0</v>
      </c>
      <c r="AZ109" s="18">
        <v>142</v>
      </c>
      <c r="BA109" s="18" cm="1">
        <f t="array" ref="BA109">_xlfn.IFS(AZ109&gt;146, 1, AZ109&lt;136, 2, TRUE, 0)</f>
        <v>0</v>
      </c>
      <c r="BB109" s="18">
        <v>5.0199999999999996</v>
      </c>
      <c r="BC109" s="18" cm="1">
        <f t="array" ref="BC109">_xlfn.IFS(BB109&gt;5.1, 1, BB109&lt;3.5, 2, TRUE, 0)</f>
        <v>0</v>
      </c>
      <c r="BD109" s="18">
        <v>7.72</v>
      </c>
      <c r="BE109" s="18" cm="1">
        <f t="array" ref="BE109">_xlfn.IFS(BD109&gt;8.7, 1, BD109&lt;6.6, 2, TRUE, 0)</f>
        <v>0</v>
      </c>
      <c r="BF109" s="18">
        <v>5.0999999999999996</v>
      </c>
      <c r="BG109" s="18" cm="1">
        <f t="array" ref="BG109">_xlfn.IFS(BF109&gt;5.2, 1, BF109&lt;3.5, 2, TRUE, 0)</f>
        <v>0</v>
      </c>
      <c r="BL109" s="18">
        <v>60</v>
      </c>
      <c r="BM109" s="18" cm="1">
        <f t="array" ref="BM109">_xlfn.IFS(BL109&gt;158, 1, BL109&lt;37, 2, TRUE, 0)</f>
        <v>0</v>
      </c>
      <c r="BR109" s="18">
        <v>223.3</v>
      </c>
      <c r="BS109" s="18" cm="1">
        <f t="array" ref="BS109">_xlfn.IFS(BR109&gt;400, 1, BR109&lt;30, 2, TRUE, 0)</f>
        <v>0</v>
      </c>
      <c r="BT109" s="18">
        <v>0.81</v>
      </c>
      <c r="BU109" s="18" cm="1">
        <f t="array" ref="BU109">_xlfn.IFS(BT109&gt;1.2, 1, BT109&lt;0.2, 2, TRUE, 0)</f>
        <v>0</v>
      </c>
    </row>
    <row r="110" spans="1:75" s="18" customFormat="1" ht="15.75" customHeight="1">
      <c r="A110" s="18" t="s">
        <v>224</v>
      </c>
      <c r="B110" s="18" t="s">
        <v>11</v>
      </c>
      <c r="C110" s="18">
        <v>62</v>
      </c>
      <c r="D110" s="18">
        <v>5.0999999999999996</v>
      </c>
      <c r="E110" s="18" cm="1">
        <f t="array" ref="E110">_xlfn.IFS(D110&gt;10, 1, D110&lt;4, 2, TRUE, 0)</f>
        <v>0</v>
      </c>
      <c r="F110" s="18">
        <v>2.77</v>
      </c>
      <c r="G110" s="18" cm="1">
        <f t="array" ref="G110">_xlfn.IFS(F110&gt;6.2, 1, F110&lt;3.7, 2, TRUE, 0)</f>
        <v>2</v>
      </c>
      <c r="H110" s="18">
        <v>10.9</v>
      </c>
      <c r="I110" s="18" cm="1">
        <f t="array" ref="I110">_xlfn.IFS(H110&gt;18, 1, H110&lt;13, 2, TRUE, 0)</f>
        <v>2</v>
      </c>
      <c r="J110" s="18">
        <v>30.6</v>
      </c>
      <c r="K110" s="18" cm="1">
        <f t="array" ref="K110">_xlfn.IFS(J110&gt;55, 1, J110&lt;34, 2, TRUE, 0)</f>
        <v>2</v>
      </c>
      <c r="L110" s="18">
        <v>110.5</v>
      </c>
      <c r="M110" s="18" cm="1">
        <f t="array" ref="M110">_xlfn.IFS(L110&gt;100, 1, L110&lt;80, 2, TRUE, 0)</f>
        <v>1</v>
      </c>
      <c r="N110" s="18">
        <v>39.4</v>
      </c>
      <c r="O110" s="18" cm="1">
        <f t="array" ref="O110">_xlfn.IFS(N110&gt;32, 1, N110&lt;26, 2, TRUE, 0)</f>
        <v>1</v>
      </c>
      <c r="P110" s="18">
        <v>35.6</v>
      </c>
      <c r="Q110" s="18" cm="1">
        <f t="array" ref="Q110">_xlfn.IFS(P110&gt;37, 1, P110&lt;31, 2, TRUE, 0)</f>
        <v>0</v>
      </c>
      <c r="R110" s="18">
        <v>75</v>
      </c>
      <c r="S110" s="18" cm="1">
        <f t="array" ref="S110">_xlfn.IFS(R110&gt;400, 1, R110&lt;138, 2, TRUE, 0)</f>
        <v>2</v>
      </c>
      <c r="T110" s="18">
        <v>14.5</v>
      </c>
      <c r="U110" s="18" cm="1">
        <f t="array" ref="U110">_xlfn.IFS(T110&gt;15, 1, T110&lt;11, 2, TRUE, 0)</f>
        <v>0</v>
      </c>
      <c r="V110" s="18">
        <v>3.15</v>
      </c>
      <c r="W110" s="18" t="e">
        <f t="array" aca="1" ref="W110" ca="1">_xludf.IFS(V110&gt;78, 1, V110&lt;45, 2, TRUE, 0)</f>
        <v>#NAME?</v>
      </c>
      <c r="X110" s="18">
        <v>1.41</v>
      </c>
      <c r="Y110" s="18" t="e">
        <f t="array" aca="1" ref="Y110" ca="1">_xludf.IFS(X110&gt;45, 1, X110&lt;23, 2, TRUE, 0)</f>
        <v>#NAME?</v>
      </c>
      <c r="Z110" s="18">
        <v>0.43</v>
      </c>
      <c r="AA110" s="18" t="e">
        <f t="array" aca="1" ref="AA110" ca="1">_xludf.IFS(Z110&gt;10, 1, Z110&lt;2, 2, TRUE, 0)</f>
        <v>#NAME?</v>
      </c>
      <c r="AB110" s="18">
        <v>0.08</v>
      </c>
      <c r="AC110" s="18" t="e">
        <f t="array" aca="1" ref="AC110" ca="1">_xludf.IFS(AB110&gt;6, 1, AB110&lt;0, 2, TRUE, 0)</f>
        <v>#NAME?</v>
      </c>
      <c r="AD110" s="18">
        <v>0.03</v>
      </c>
      <c r="AE110" s="18" cm="1">
        <f t="array" ref="AE110">_xlfn.IFS(AD110&gt;2, 1, AD110&lt;0, 2, TRUE, 0)</f>
        <v>0</v>
      </c>
      <c r="AF110" s="18">
        <v>106</v>
      </c>
      <c r="AG110" s="18" cm="1">
        <f t="array" ref="AG110">_xlfn.IFS(AF110&gt;100, 1, AF110&lt;70, 2, TRUE, 0)</f>
        <v>1</v>
      </c>
      <c r="AH110" s="18">
        <v>24</v>
      </c>
      <c r="AI110" s="18" cm="1">
        <f t="array" ref="AI110">_xlfn.IFS(AH110&gt;20, 1, AH110&lt;8, 2, TRUE, 0)</f>
        <v>1</v>
      </c>
      <c r="AJ110" s="18">
        <v>1.1000000000000001</v>
      </c>
      <c r="AK110" s="18" cm="1">
        <f t="array" ref="AK110">_xlfn.IFS(AJ110&gt;1.3, 1, AJ110&lt;0.7, 2, TRUE, 0)</f>
        <v>0</v>
      </c>
      <c r="AL110" s="18">
        <v>74.900000000000006</v>
      </c>
      <c r="AM110" s="18" cm="1">
        <f t="array" ref="AM110">_xlfn.IFS(AL110&gt;39, 1, AL110&lt;13, 2, TRUE, 0)</f>
        <v>1</v>
      </c>
      <c r="AN110" s="18">
        <v>41</v>
      </c>
      <c r="AO110" s="18" cm="1">
        <f t="array" ref="AO110">_xlfn.IFS(AN110&gt;52, 1, AN110&lt;7, 2, TRUE, 0)</f>
        <v>0</v>
      </c>
      <c r="AP110" s="18">
        <v>6.8</v>
      </c>
      <c r="AQ110" s="18" cm="1">
        <f t="array" ref="AQ110">_xlfn.IFS(AP110&gt;7.6, 1, AP110&lt;4.4, 2, TRUE, 0)</f>
        <v>0</v>
      </c>
      <c r="AR110" s="18">
        <v>145</v>
      </c>
      <c r="AS110" s="18" cm="1">
        <f t="array" ref="AS110">_xlfn.IFS(AR110&gt;200, 1, AR110&lt;0, 2, TRUE, 0)</f>
        <v>0</v>
      </c>
      <c r="AT110" s="18">
        <v>82</v>
      </c>
      <c r="AU110" s="18" cm="1">
        <f t="array" ref="AU110">_xlfn.IFS(AT110&gt;150, 1, AT110&lt;0, 2, TRUE, 0)</f>
        <v>0</v>
      </c>
      <c r="AV110" s="18">
        <v>8.9</v>
      </c>
      <c r="AW110" s="18" cm="1">
        <f t="array" ref="AW110">_xlfn.IFS(AV110&gt;10.2, 1, AV110&lt;8.8, 2, TRUE, 0)</f>
        <v>0</v>
      </c>
      <c r="AX110" s="18">
        <v>3.9</v>
      </c>
      <c r="AY110" s="18" cm="1">
        <f t="array" ref="AY110">_xlfn.IFS(AX110&gt;5.1, 1, AX110&lt;2.4, 2, TRUE, 0)</f>
        <v>0</v>
      </c>
      <c r="AZ110" s="18">
        <v>138</v>
      </c>
      <c r="BA110" s="18" cm="1">
        <f t="array" ref="BA110">_xlfn.IFS(AZ110&gt;146, 1, AZ110&lt;136, 2, TRUE, 0)</f>
        <v>0</v>
      </c>
      <c r="BB110" s="18">
        <v>4.96</v>
      </c>
      <c r="BC110" s="18" cm="1">
        <f t="array" ref="BC110">_xlfn.IFS(BB110&gt;5.1, 1, BB110&lt;3.5, 2, TRUE, 0)</f>
        <v>0</v>
      </c>
      <c r="BD110" s="18">
        <v>9.49</v>
      </c>
      <c r="BE110" s="18" cm="1">
        <f t="array" ref="BE110">_xlfn.IFS(BD110&gt;8.7, 1, BD110&lt;6.6, 2, TRUE, 0)</f>
        <v>1</v>
      </c>
      <c r="BF110" s="18">
        <v>2.6</v>
      </c>
      <c r="BG110" s="18" cm="1">
        <f t="array" ref="BG110">_xlfn.IFS(BF110&gt;5.2, 1, BF110&lt;3.5, 2, TRUE, 0)</f>
        <v>2</v>
      </c>
      <c r="BL110" s="18">
        <v>88</v>
      </c>
      <c r="BM110" s="18" cm="1">
        <f t="array" ref="BM110">_xlfn.IFS(BL110&gt;158, 1, BL110&lt;37, 2, TRUE, 0)</f>
        <v>0</v>
      </c>
      <c r="BR110" s="18">
        <v>344.09</v>
      </c>
      <c r="BS110" s="18" cm="1">
        <f t="array" ref="BS110">_xlfn.IFS(BR110&gt;400, 1, BR110&lt;30, 2, TRUE, 0)</f>
        <v>0</v>
      </c>
      <c r="BT110" s="18">
        <v>2.31</v>
      </c>
      <c r="BU110" s="18" cm="1">
        <f t="array" ref="BU110">_xlfn.IFS(BT110&gt;1.2, 1, BT110&lt;0.2, 2, TRUE, 0)</f>
        <v>1</v>
      </c>
      <c r="BV110" s="18" t="s">
        <v>317</v>
      </c>
      <c r="BW110" s="18">
        <f>COUNTIF(AU:AU,"1")</f>
        <v>30</v>
      </c>
    </row>
    <row r="111" spans="1:75" s="18" customFormat="1" ht="15.75" customHeight="1">
      <c r="A111" s="18" t="s">
        <v>225</v>
      </c>
      <c r="B111" s="18" t="s">
        <v>11</v>
      </c>
      <c r="C111" s="18">
        <v>67</v>
      </c>
      <c r="D111" s="18">
        <v>8.11</v>
      </c>
      <c r="E111" s="18" cm="1">
        <f t="array" ref="E111">_xlfn.IFS(D111&gt;10, 1, D111&lt;4, 2, TRUE, 0)</f>
        <v>0</v>
      </c>
      <c r="F111" s="18">
        <v>5.03</v>
      </c>
      <c r="G111" s="18" cm="1">
        <f t="array" ref="G111">_xlfn.IFS(F111&gt;6.2, 1, F111&lt;3.7, 2, TRUE, 0)</f>
        <v>0</v>
      </c>
      <c r="H111" s="18">
        <v>15.4</v>
      </c>
      <c r="I111" s="18" cm="1">
        <f t="array" ref="I111">_xlfn.IFS(H111&gt;18, 1, H111&lt;13, 2, TRUE, 0)</f>
        <v>0</v>
      </c>
      <c r="J111" s="18">
        <v>45.9</v>
      </c>
      <c r="K111" s="18" cm="1">
        <f t="array" ref="K111">_xlfn.IFS(J111&gt;55, 1, J111&lt;34, 2, TRUE, 0)</f>
        <v>0</v>
      </c>
      <c r="L111" s="18">
        <v>91.3</v>
      </c>
      <c r="M111" s="18" cm="1">
        <f t="array" ref="M111">_xlfn.IFS(L111&gt;100, 1, L111&lt;80, 2, TRUE, 0)</f>
        <v>0</v>
      </c>
      <c r="N111" s="18">
        <v>30.6</v>
      </c>
      <c r="O111" s="18" cm="1">
        <f t="array" ref="O111">_xlfn.IFS(N111&gt;32, 1, N111&lt;26, 2, TRUE, 0)</f>
        <v>0</v>
      </c>
      <c r="P111" s="18">
        <v>33.6</v>
      </c>
      <c r="Q111" s="18" cm="1">
        <f t="array" ref="Q111">_xlfn.IFS(P111&gt;37, 1, P111&lt;31, 2, TRUE, 0)</f>
        <v>0</v>
      </c>
      <c r="R111" s="18">
        <v>171</v>
      </c>
      <c r="S111" s="18" cm="1">
        <f t="array" ref="S111">_xlfn.IFS(R111&gt;400, 1, R111&lt;138, 2, TRUE, 0)</f>
        <v>0</v>
      </c>
      <c r="T111" s="18">
        <v>13.2</v>
      </c>
      <c r="U111" s="18" cm="1">
        <f t="array" ref="U111">_xlfn.IFS(T111&gt;15, 1, T111&lt;11, 2, TRUE, 0)</f>
        <v>0</v>
      </c>
      <c r="V111" s="18">
        <v>4.97</v>
      </c>
      <c r="W111" s="18" t="e">
        <f t="array" aca="1" ref="W111" ca="1">_xludf.IFS(V111&gt;78, 1, V111&lt;45, 2, TRUE, 0)</f>
        <v>#NAME?</v>
      </c>
      <c r="X111" s="18">
        <v>2.46</v>
      </c>
      <c r="Y111" s="18" t="e">
        <f t="array" aca="1" ref="Y111" ca="1">_xludf.IFS(X111&gt;45, 1, X111&lt;23, 2, TRUE, 0)</f>
        <v>#NAME?</v>
      </c>
      <c r="Z111" s="18">
        <v>0.61</v>
      </c>
      <c r="AA111" s="18" t="e">
        <f t="array" aca="1" ref="AA111" ca="1">_xludf.IFS(Z111&gt;10, 1, Z111&lt;2, 2, TRUE, 0)</f>
        <v>#NAME?</v>
      </c>
      <c r="AB111" s="18">
        <v>0.04</v>
      </c>
      <c r="AC111" s="18" t="e">
        <f t="array" aca="1" ref="AC111" ca="1">_xludf.IFS(AB111&gt;6, 1, AB111&lt;0, 2, TRUE, 0)</f>
        <v>#NAME?</v>
      </c>
      <c r="AD111" s="18">
        <v>0.03</v>
      </c>
      <c r="AE111" s="18" cm="1">
        <f t="array" ref="AE111">_xlfn.IFS(AD111&gt;2, 1, AD111&lt;0, 2, TRUE, 0)</f>
        <v>0</v>
      </c>
      <c r="AF111" s="18">
        <v>107</v>
      </c>
      <c r="AG111" s="18" cm="1">
        <f t="array" ref="AG111">_xlfn.IFS(AF111&gt;100, 1, AF111&lt;70, 2, TRUE, 0)</f>
        <v>1</v>
      </c>
      <c r="AH111" s="18">
        <v>14</v>
      </c>
      <c r="AI111" s="18" cm="1">
        <f t="array" ref="AI111">_xlfn.IFS(AH111&gt;20, 1, AH111&lt;8, 2, TRUE, 0)</f>
        <v>0</v>
      </c>
      <c r="AJ111" s="18">
        <v>1.45</v>
      </c>
      <c r="AK111" s="18" cm="1">
        <f t="array" ref="AK111">_xlfn.IFS(AJ111&gt;1.3, 1, AJ111&lt;0.7, 2, TRUE, 0)</f>
        <v>1</v>
      </c>
      <c r="AL111" s="18">
        <v>21.4</v>
      </c>
      <c r="AM111" s="18" cm="1">
        <f t="array" ref="AM111">_xlfn.IFS(AL111&gt;39, 1, AL111&lt;13, 2, TRUE, 0)</f>
        <v>0</v>
      </c>
      <c r="AN111" s="18">
        <v>29</v>
      </c>
      <c r="AO111" s="18" cm="1">
        <f t="array" ref="AO111">_xlfn.IFS(AN111&gt;52, 1, AN111&lt;7, 2, TRUE, 0)</f>
        <v>0</v>
      </c>
      <c r="AP111" s="18">
        <v>9.1</v>
      </c>
      <c r="AQ111" s="18" cm="1">
        <f t="array" ref="AQ111">_xlfn.IFS(AP111&gt;7.6, 1, AP111&lt;4.4, 2, TRUE, 0)</f>
        <v>1</v>
      </c>
      <c r="AR111" s="18">
        <v>114</v>
      </c>
      <c r="AS111" s="18" cm="1">
        <f t="array" ref="AS111">_xlfn.IFS(AR111&gt;200, 1, AR111&lt;0, 2, TRUE, 0)</f>
        <v>0</v>
      </c>
      <c r="AT111" s="18">
        <v>155</v>
      </c>
      <c r="AU111" s="18" cm="1">
        <f t="array" ref="AU111">_xlfn.IFS(AT111&gt;150, 1, AT111&lt;0, 2, TRUE, 0)</f>
        <v>1</v>
      </c>
      <c r="AV111" s="18">
        <v>8.9</v>
      </c>
      <c r="AW111" s="18" cm="1">
        <f t="array" ref="AW111">_xlfn.IFS(AV111&gt;10.2, 1, AV111&lt;8.8, 2, TRUE, 0)</f>
        <v>0</v>
      </c>
      <c r="AX111" s="18">
        <v>3.5</v>
      </c>
      <c r="AY111" s="18" cm="1">
        <f t="array" ref="AY111">_xlfn.IFS(AX111&gt;5.1, 1, AX111&lt;2.4, 2, TRUE, 0)</f>
        <v>0</v>
      </c>
      <c r="AZ111" s="18">
        <v>143</v>
      </c>
      <c r="BA111" s="18" cm="1">
        <f t="array" ref="BA111">_xlfn.IFS(AZ111&gt;146, 1, AZ111&lt;136, 2, TRUE, 0)</f>
        <v>0</v>
      </c>
      <c r="BB111" s="18">
        <v>3.92</v>
      </c>
      <c r="BC111" s="18" cm="1">
        <f t="array" ref="BC111">_xlfn.IFS(BB111&gt;5.1, 1, BB111&lt;3.5, 2, TRUE, 0)</f>
        <v>0</v>
      </c>
      <c r="BD111" s="18">
        <v>7.43</v>
      </c>
      <c r="BE111" s="18" cm="1">
        <f t="array" ref="BE111">_xlfn.IFS(BD111&gt;8.7, 1, BD111&lt;6.6, 2, TRUE, 0)</f>
        <v>0</v>
      </c>
      <c r="BF111" s="18">
        <v>4.5999999999999996</v>
      </c>
      <c r="BG111" s="18" cm="1">
        <f t="array" ref="BG111">_xlfn.IFS(BF111&gt;5.2, 1, BF111&lt;3.5, 2, TRUE, 0)</f>
        <v>0</v>
      </c>
      <c r="BL111" s="18">
        <v>83</v>
      </c>
      <c r="BM111" s="18" cm="1">
        <f t="array" ref="BM111">_xlfn.IFS(BL111&gt;158, 1, BL111&lt;37, 2, TRUE, 0)</f>
        <v>0</v>
      </c>
      <c r="BR111" s="18">
        <v>128.44</v>
      </c>
      <c r="BS111" s="18" cm="1">
        <f t="array" ref="BS111">_xlfn.IFS(BR111&gt;400, 1, BR111&lt;30, 2, TRUE, 0)</f>
        <v>0</v>
      </c>
      <c r="BT111" s="18">
        <v>0.56999999999999995</v>
      </c>
      <c r="BU111" s="18" cm="1">
        <f t="array" ref="BU111">_xlfn.IFS(BT111&gt;1.2, 1, BT111&lt;0.2, 2, TRUE, 0)</f>
        <v>0</v>
      </c>
      <c r="BV111" s="18" t="s">
        <v>318</v>
      </c>
      <c r="BW111" s="18">
        <f>COUNTIF(AU:AU,"0")</f>
        <v>56</v>
      </c>
    </row>
    <row r="112" spans="1:75" s="18" customFormat="1" ht="15.75" customHeight="1">
      <c r="A112" s="18" t="s">
        <v>226</v>
      </c>
      <c r="B112" s="18" t="s">
        <v>11</v>
      </c>
      <c r="C112" s="18">
        <v>45</v>
      </c>
      <c r="D112" s="18">
        <v>10.7</v>
      </c>
      <c r="E112" s="18" cm="1">
        <f t="array" ref="E112">_xlfn.IFS(D112&gt;10, 1, D112&lt;4, 2, TRUE, 0)</f>
        <v>1</v>
      </c>
      <c r="F112" s="18">
        <v>5.69</v>
      </c>
      <c r="G112" s="18" cm="1">
        <f t="array" ref="G112">_xlfn.IFS(F112&gt;6.2, 1, F112&lt;3.7, 2, TRUE, 0)</f>
        <v>0</v>
      </c>
      <c r="H112" s="18">
        <v>14.9</v>
      </c>
      <c r="I112" s="18" cm="1">
        <f t="array" ref="I112">_xlfn.IFS(H112&gt;18, 1, H112&lt;13, 2, TRUE, 0)</f>
        <v>0</v>
      </c>
      <c r="J112" s="18">
        <v>45</v>
      </c>
      <c r="K112" s="18" cm="1">
        <f t="array" ref="K112">_xlfn.IFS(J112&gt;55, 1, J112&lt;34, 2, TRUE, 0)</f>
        <v>0</v>
      </c>
      <c r="L112" s="18">
        <v>79.099999999999994</v>
      </c>
      <c r="M112" s="18" cm="1">
        <f t="array" ref="M112">_xlfn.IFS(L112&gt;100, 1, L112&lt;80, 2, TRUE, 0)</f>
        <v>2</v>
      </c>
      <c r="N112" s="18">
        <v>26.2</v>
      </c>
      <c r="O112" s="18" cm="1">
        <f t="array" ref="O112">_xlfn.IFS(N112&gt;32, 1, N112&lt;26, 2, TRUE, 0)</f>
        <v>0</v>
      </c>
      <c r="P112" s="18">
        <v>33.1</v>
      </c>
      <c r="Q112" s="18" cm="1">
        <f t="array" ref="Q112">_xlfn.IFS(P112&gt;37, 1, P112&lt;31, 2, TRUE, 0)</f>
        <v>0</v>
      </c>
      <c r="R112" s="18">
        <v>320</v>
      </c>
      <c r="S112" s="18" cm="1">
        <f t="array" ref="S112">_xlfn.IFS(R112&gt;400, 1, R112&lt;138, 2, TRUE, 0)</f>
        <v>0</v>
      </c>
      <c r="T112" s="18">
        <v>13.1</v>
      </c>
      <c r="U112" s="18" cm="1">
        <f t="array" ref="U112">_xlfn.IFS(T112&gt;15, 1, T112&lt;11, 2, TRUE, 0)</f>
        <v>0</v>
      </c>
      <c r="V112" s="18">
        <v>7.92</v>
      </c>
      <c r="W112" s="18" t="e">
        <f t="array" aca="1" ref="W112" ca="1">_xludf.IFS(V112&gt;78, 1, V112&lt;45, 2, TRUE, 0)</f>
        <v>#NAME?</v>
      </c>
      <c r="X112" s="18">
        <v>2.08</v>
      </c>
      <c r="Y112" s="18" t="e">
        <f t="array" aca="1" ref="Y112" ca="1">_xludf.IFS(X112&gt;45, 1, X112&lt;23, 2, TRUE, 0)</f>
        <v>#NAME?</v>
      </c>
      <c r="Z112" s="18">
        <v>0.53</v>
      </c>
      <c r="AA112" s="18" t="e">
        <f t="array" aca="1" ref="AA112" ca="1">_xludf.IFS(Z112&gt;10, 1, Z112&lt;2, 2, TRUE, 0)</f>
        <v>#NAME?</v>
      </c>
      <c r="AB112" s="18">
        <v>0.13</v>
      </c>
      <c r="AC112" s="18" t="e">
        <f t="array" aca="1" ref="AC112" ca="1">_xludf.IFS(AB112&gt;6, 1, AB112&lt;0, 2, TRUE, 0)</f>
        <v>#NAME?</v>
      </c>
      <c r="AD112" s="18">
        <v>0.04</v>
      </c>
      <c r="AE112" s="18" cm="1">
        <f t="array" ref="AE112">_xlfn.IFS(AD112&gt;2, 1, AD112&lt;0, 2, TRUE, 0)</f>
        <v>0</v>
      </c>
      <c r="AF112" s="18">
        <v>97</v>
      </c>
      <c r="AG112" s="18" cm="1">
        <f t="array" ref="AG112">_xlfn.IFS(AF112&gt;100, 1, AF112&lt;70, 2, TRUE, 0)</f>
        <v>0</v>
      </c>
      <c r="AH112" s="18">
        <v>14</v>
      </c>
      <c r="AI112" s="18" cm="1">
        <f t="array" ref="AI112">_xlfn.IFS(AH112&gt;20, 1, AH112&lt;8, 2, TRUE, 0)</f>
        <v>0</v>
      </c>
      <c r="AJ112" s="18">
        <v>1.18</v>
      </c>
      <c r="AK112" s="18" cm="1">
        <f t="array" ref="AK112">_xlfn.IFS(AJ112&gt;1.3, 1, AJ112&lt;0.7, 2, TRUE, 0)</f>
        <v>0</v>
      </c>
      <c r="AL112" s="18">
        <v>33.4</v>
      </c>
      <c r="AM112" s="18" cm="1">
        <f t="array" ref="AM112">_xlfn.IFS(AL112&gt;39, 1, AL112&lt;13, 2, TRUE, 0)</f>
        <v>0</v>
      </c>
      <c r="AN112" s="18">
        <v>43</v>
      </c>
      <c r="AO112" s="18" cm="1">
        <f t="array" ref="AO112">_xlfn.IFS(AN112&gt;52, 1, AN112&lt;7, 2, TRUE, 0)</f>
        <v>0</v>
      </c>
      <c r="AP112" s="18">
        <v>7.2</v>
      </c>
      <c r="AQ112" s="18" cm="1">
        <f t="array" ref="AQ112">_xlfn.IFS(AP112&gt;7.6, 1, AP112&lt;4.4, 2, TRUE, 0)</f>
        <v>0</v>
      </c>
      <c r="AR112" s="18">
        <v>172</v>
      </c>
      <c r="AS112" s="18" cm="1">
        <f t="array" ref="AS112">_xlfn.IFS(AR112&gt;200, 1, AR112&lt;0, 2, TRUE, 0)</f>
        <v>0</v>
      </c>
      <c r="AT112" s="18">
        <v>206</v>
      </c>
      <c r="AU112" s="18" cm="1">
        <f t="array" ref="AU112">_xlfn.IFS(AT112&gt;150, 1, AT112&lt;0, 2, TRUE, 0)</f>
        <v>1</v>
      </c>
      <c r="AV112" s="18">
        <v>8.9</v>
      </c>
      <c r="AW112" s="18" cm="1">
        <f t="array" ref="AW112">_xlfn.IFS(AV112&gt;10.2, 1, AV112&lt;8.8, 2, TRUE, 0)</f>
        <v>0</v>
      </c>
      <c r="AX112" s="18">
        <v>3.2</v>
      </c>
      <c r="AY112" s="18" cm="1">
        <f t="array" ref="AY112">_xlfn.IFS(AX112&gt;5.1, 1, AX112&lt;2.4, 2, TRUE, 0)</f>
        <v>0</v>
      </c>
      <c r="AZ112" s="18">
        <v>139</v>
      </c>
      <c r="BA112" s="18" cm="1">
        <f t="array" ref="BA112">_xlfn.IFS(AZ112&gt;146, 1, AZ112&lt;136, 2, TRUE, 0)</f>
        <v>0</v>
      </c>
      <c r="BB112" s="18">
        <v>3.95</v>
      </c>
      <c r="BC112" s="18" cm="1">
        <f t="array" ref="BC112">_xlfn.IFS(BB112&gt;5.1, 1, BB112&lt;3.5, 2, TRUE, 0)</f>
        <v>0</v>
      </c>
      <c r="BD112" s="18">
        <v>3.2</v>
      </c>
      <c r="BE112" s="18" cm="1">
        <f t="array" ref="BE112">_xlfn.IFS(BD112&gt;8.7, 1, BD112&lt;6.6, 2, TRUE, 0)</f>
        <v>2</v>
      </c>
      <c r="BF112" s="18">
        <v>4.7</v>
      </c>
      <c r="BG112" s="18" cm="1">
        <f t="array" ref="BG112">_xlfn.IFS(BF112&gt;5.2, 1, BF112&lt;3.5, 2, TRUE, 0)</f>
        <v>0</v>
      </c>
      <c r="BL112" s="18">
        <v>98</v>
      </c>
      <c r="BM112" s="18" cm="1">
        <f t="array" ref="BM112">_xlfn.IFS(BL112&gt;158, 1, BL112&lt;37, 2, TRUE, 0)</f>
        <v>0</v>
      </c>
      <c r="BR112" s="18">
        <v>25.21</v>
      </c>
      <c r="BS112" s="18" cm="1">
        <f t="array" ref="BS112">_xlfn.IFS(BR112&gt;400, 1, BR112&lt;30, 2, TRUE, 0)</f>
        <v>2</v>
      </c>
      <c r="BT112" s="18">
        <v>0.98</v>
      </c>
      <c r="BU112" s="18" cm="1">
        <f t="array" ref="BU112">_xlfn.IFS(BT112&gt;1.2, 1, BT112&lt;0.2, 2, TRUE, 0)</f>
        <v>0</v>
      </c>
      <c r="BV112" s="18" t="s">
        <v>319</v>
      </c>
      <c r="BW112" s="18">
        <f>COUNTIF(AU:AU,"2")</f>
        <v>0</v>
      </c>
    </row>
    <row r="113" spans="1:75" s="18" customFormat="1" ht="15.75" customHeight="1">
      <c r="A113" s="18" t="s">
        <v>227</v>
      </c>
      <c r="B113" s="18" t="s">
        <v>11</v>
      </c>
      <c r="C113" s="18">
        <v>55</v>
      </c>
      <c r="D113" s="18">
        <v>6.09</v>
      </c>
      <c r="E113" s="18" cm="1">
        <f t="array" ref="E113">_xlfn.IFS(D113&gt;10, 1, D113&lt;4, 2, TRUE, 0)</f>
        <v>0</v>
      </c>
      <c r="F113" s="18">
        <v>4.34</v>
      </c>
      <c r="G113" s="18" cm="1">
        <f t="array" ref="G113">_xlfn.IFS(F113&gt;6.2, 1, F113&lt;3.7, 2, TRUE, 0)</f>
        <v>0</v>
      </c>
      <c r="H113" s="18">
        <v>13</v>
      </c>
      <c r="I113" s="18" cm="1">
        <f t="array" ref="I113">_xlfn.IFS(H113&gt;18, 1, H113&lt;13, 2, TRUE, 0)</f>
        <v>0</v>
      </c>
      <c r="J113" s="18">
        <v>37.200000000000003</v>
      </c>
      <c r="K113" s="18" cm="1">
        <f t="array" ref="K113">_xlfn.IFS(J113&gt;55, 1, J113&lt;34, 2, TRUE, 0)</f>
        <v>0</v>
      </c>
      <c r="L113" s="18">
        <v>85.7</v>
      </c>
      <c r="M113" s="18" cm="1">
        <f t="array" ref="M113">_xlfn.IFS(L113&gt;100, 1, L113&lt;80, 2, TRUE, 0)</f>
        <v>0</v>
      </c>
      <c r="N113" s="18">
        <v>30</v>
      </c>
      <c r="O113" s="18" cm="1">
        <f t="array" ref="O113">_xlfn.IFS(N113&gt;32, 1, N113&lt;26, 2, TRUE, 0)</f>
        <v>0</v>
      </c>
      <c r="P113" s="18">
        <v>34.9</v>
      </c>
      <c r="Q113" s="18" cm="1">
        <f t="array" ref="Q113">_xlfn.IFS(P113&gt;37, 1, P113&lt;31, 2, TRUE, 0)</f>
        <v>0</v>
      </c>
      <c r="R113" s="18">
        <v>166</v>
      </c>
      <c r="S113" s="18" cm="1">
        <f t="array" ref="S113">_xlfn.IFS(R113&gt;400, 1, R113&lt;138, 2, TRUE, 0)</f>
        <v>0</v>
      </c>
      <c r="T113" s="18">
        <v>12.1</v>
      </c>
      <c r="U113" s="18" cm="1">
        <f t="array" ref="U113">_xlfn.IFS(T113&gt;15, 1, T113&lt;11, 2, TRUE, 0)</f>
        <v>0</v>
      </c>
      <c r="V113" s="18">
        <v>4.3899999999999997</v>
      </c>
      <c r="W113" s="18" t="e">
        <f t="array" aca="1" ref="W113" ca="1">_xludf.IFS(V113&gt;78, 1, V113&lt;45, 2, TRUE, 0)</f>
        <v>#NAME?</v>
      </c>
      <c r="X113" s="18">
        <v>1.1399999999999999</v>
      </c>
      <c r="Y113" s="18" t="e">
        <f t="array" aca="1" ref="Y113" ca="1">_xludf.IFS(X113&gt;45, 1, X113&lt;23, 2, TRUE, 0)</f>
        <v>#NAME?</v>
      </c>
      <c r="Z113" s="18">
        <v>0.33</v>
      </c>
      <c r="AA113" s="18" t="e">
        <f t="array" aca="1" ref="AA113" ca="1">_xludf.IFS(Z113&gt;10, 1, Z113&lt;2, 2, TRUE, 0)</f>
        <v>#NAME?</v>
      </c>
      <c r="AB113" s="18">
        <v>0.2</v>
      </c>
      <c r="AC113" s="18" t="e">
        <f t="array" aca="1" ref="AC113" ca="1">_xludf.IFS(AB113&gt;6, 1, AB113&lt;0, 2, TRUE, 0)</f>
        <v>#NAME?</v>
      </c>
      <c r="AD113" s="18">
        <v>0.03</v>
      </c>
      <c r="AE113" s="18" cm="1">
        <f t="array" ref="AE113">_xlfn.IFS(AD113&gt;2, 1, AD113&lt;0, 2, TRUE, 0)</f>
        <v>0</v>
      </c>
      <c r="AF113" s="18">
        <v>600</v>
      </c>
      <c r="AG113" s="18" cm="1">
        <f t="array" ref="AG113">_xlfn.IFS(AF113&gt;100, 1, AF113&lt;70, 2, TRUE, 0)</f>
        <v>1</v>
      </c>
      <c r="AH113" s="18">
        <v>28</v>
      </c>
      <c r="AI113" s="18" cm="1">
        <f t="array" ref="AI113">_xlfn.IFS(AH113&gt;20, 1, AH113&lt;8, 2, TRUE, 0)</f>
        <v>1</v>
      </c>
      <c r="AJ113" s="18">
        <v>1.8</v>
      </c>
      <c r="AK113" s="18" cm="1">
        <f t="array" ref="AK113">_xlfn.IFS(AJ113&gt;1.3, 1, AJ113&lt;0.7, 2, TRUE, 0)</f>
        <v>1</v>
      </c>
      <c r="AL113" s="18">
        <v>30.9</v>
      </c>
      <c r="AM113" s="18" cm="1">
        <f t="array" ref="AM113">_xlfn.IFS(AL113&gt;39, 1, AL113&lt;13, 2, TRUE, 0)</f>
        <v>0</v>
      </c>
      <c r="AN113" s="18">
        <v>31</v>
      </c>
      <c r="AO113" s="18" cm="1">
        <f t="array" ref="AO113">_xlfn.IFS(AN113&gt;52, 1, AN113&lt;7, 2, TRUE, 0)</f>
        <v>0</v>
      </c>
      <c r="AP113" s="18">
        <v>6</v>
      </c>
      <c r="AQ113" s="18" cm="1">
        <f t="array" ref="AQ113">_xlfn.IFS(AP113&gt;7.6, 1, AP113&lt;4.4, 2, TRUE, 0)</f>
        <v>0</v>
      </c>
      <c r="AR113" s="18">
        <v>381</v>
      </c>
      <c r="AS113" s="18" cm="1">
        <f t="array" ref="AS113">_xlfn.IFS(AR113&gt;200, 1, AR113&lt;0, 2, TRUE, 0)</f>
        <v>1</v>
      </c>
      <c r="AT113" s="18">
        <v>682</v>
      </c>
      <c r="AU113" s="18" cm="1">
        <f t="array" ref="AU113">_xlfn.IFS(AT113&gt;150, 1, AT113&lt;0, 2, TRUE, 0)</f>
        <v>1</v>
      </c>
      <c r="AV113" s="18">
        <v>8.6999999999999993</v>
      </c>
      <c r="AW113" s="18" cm="1">
        <f t="array" ref="AW113">_xlfn.IFS(AV113&gt;10.2, 1, AV113&lt;8.8, 2, TRUE, 0)</f>
        <v>2</v>
      </c>
      <c r="AX113" s="18">
        <v>3.8</v>
      </c>
      <c r="AY113" s="18" cm="1">
        <f t="array" ref="AY113">_xlfn.IFS(AX113&gt;5.1, 1, AX113&lt;2.4, 2, TRUE, 0)</f>
        <v>0</v>
      </c>
      <c r="AZ113" s="18">
        <v>132</v>
      </c>
      <c r="BA113" s="18" cm="1">
        <f t="array" ref="BA113">_xlfn.IFS(AZ113&gt;146, 1, AZ113&lt;136, 2, TRUE, 0)</f>
        <v>2</v>
      </c>
      <c r="BB113" s="18">
        <v>4.7</v>
      </c>
      <c r="BC113" s="18" cm="1">
        <f t="array" ref="BC113">_xlfn.IFS(BB113&gt;5.1, 1, BB113&lt;3.5, 2, TRUE, 0)</f>
        <v>0</v>
      </c>
      <c r="BD113" s="18">
        <v>5.44</v>
      </c>
      <c r="BE113" s="18" cm="1">
        <f t="array" ref="BE113">_xlfn.IFS(BD113&gt;8.7, 1, BD113&lt;6.6, 2, TRUE, 0)</f>
        <v>2</v>
      </c>
      <c r="BF113" s="18">
        <v>2.7</v>
      </c>
      <c r="BG113" s="18" cm="1">
        <f t="array" ref="BG113">_xlfn.IFS(BF113&gt;5.2, 1, BF113&lt;3.5, 2, TRUE, 0)</f>
        <v>2</v>
      </c>
      <c r="BL113" s="18">
        <v>96</v>
      </c>
      <c r="BM113" s="18" cm="1">
        <f t="array" ref="BM113">_xlfn.IFS(BL113&gt;158, 1, BL113&lt;37, 2, TRUE, 0)</f>
        <v>0</v>
      </c>
      <c r="BR113" s="18">
        <v>208.19</v>
      </c>
      <c r="BS113" s="18" cm="1">
        <f t="array" ref="BS113">_xlfn.IFS(BR113&gt;400, 1, BR113&lt;30, 2, TRUE, 0)</f>
        <v>0</v>
      </c>
      <c r="BT113" s="18">
        <v>0.3</v>
      </c>
      <c r="BU113" s="18" cm="1">
        <f t="array" ref="BU113">_xlfn.IFS(BT113&gt;1.2, 1, BT113&lt;0.2, 2, TRUE, 0)</f>
        <v>0</v>
      </c>
    </row>
    <row r="114" spans="1:75" s="18" customFormat="1" ht="15.75" customHeight="1">
      <c r="A114" s="18" t="s">
        <v>228</v>
      </c>
      <c r="B114" s="18" t="s">
        <v>21</v>
      </c>
      <c r="C114" s="18">
        <v>47</v>
      </c>
      <c r="D114" s="18">
        <v>8.08</v>
      </c>
      <c r="E114" s="18" cm="1">
        <f t="array" ref="E114">_xlfn.IFS(D114&gt;10, 1, D114&lt;4, 2, TRUE, 0)</f>
        <v>0</v>
      </c>
      <c r="F114" s="18">
        <v>4.4400000000000004</v>
      </c>
      <c r="G114" s="18" cm="1">
        <f t="array" ref="G114">_xlfn.IFS(F114&gt;6.2, 1, F114&lt;3.7, 2, TRUE, 0)</f>
        <v>0</v>
      </c>
      <c r="H114" s="18">
        <v>13.7</v>
      </c>
      <c r="I114" s="18" cm="1">
        <f t="array" ref="I114">_xlfn.IFS(H114&gt;18, 1, H114&lt;13, 2, TRUE, 0)</f>
        <v>0</v>
      </c>
      <c r="J114" s="18">
        <v>41.3</v>
      </c>
      <c r="K114" s="18" cm="1">
        <f t="array" ref="K114">_xlfn.IFS(J114&gt;55, 1, J114&lt;34, 2, TRUE, 0)</f>
        <v>0</v>
      </c>
      <c r="L114" s="18">
        <v>93</v>
      </c>
      <c r="M114" s="18" cm="1">
        <f t="array" ref="M114">_xlfn.IFS(L114&gt;100, 1, L114&lt;80, 2, TRUE, 0)</f>
        <v>0</v>
      </c>
      <c r="N114" s="18">
        <v>30.9</v>
      </c>
      <c r="O114" s="18" cm="1">
        <f t="array" ref="O114">_xlfn.IFS(N114&gt;32, 1, N114&lt;26, 2, TRUE, 0)</f>
        <v>0</v>
      </c>
      <c r="P114" s="18">
        <v>33.200000000000003</v>
      </c>
      <c r="Q114" s="18" cm="1">
        <f t="array" ref="Q114">_xlfn.IFS(P114&gt;37, 1, P114&lt;31, 2, TRUE, 0)</f>
        <v>0</v>
      </c>
      <c r="R114" s="18">
        <v>307</v>
      </c>
      <c r="S114" s="18" cm="1">
        <f t="array" ref="S114">_xlfn.IFS(R114&gt;400, 1, R114&lt;138, 2, TRUE, 0)</f>
        <v>0</v>
      </c>
      <c r="T114" s="18">
        <v>11.7</v>
      </c>
      <c r="U114" s="18" cm="1">
        <f t="array" ref="U114">_xlfn.IFS(T114&gt;15, 1, T114&lt;11, 2, TRUE, 0)</f>
        <v>0</v>
      </c>
      <c r="V114" s="18">
        <v>4.5</v>
      </c>
      <c r="W114" s="18" t="e">
        <f t="array" aca="1" ref="W114" ca="1">_xludf.IFS(V114&gt;78, 1, V114&lt;45, 2, TRUE, 0)</f>
        <v>#NAME?</v>
      </c>
      <c r="X114" s="18">
        <v>2.84</v>
      </c>
      <c r="Y114" s="18" t="e">
        <f t="array" aca="1" ref="Y114" ca="1">_xludf.IFS(X114&gt;45, 1, X114&lt;23, 2, TRUE, 0)</f>
        <v>#NAME?</v>
      </c>
      <c r="Z114" s="18">
        <v>0.48</v>
      </c>
      <c r="AA114" s="18" t="e">
        <f t="array" aca="1" ref="AA114" ca="1">_xludf.IFS(Z114&gt;10, 1, Z114&lt;2, 2, TRUE, 0)</f>
        <v>#NAME?</v>
      </c>
      <c r="AB114" s="18">
        <v>0.22</v>
      </c>
      <c r="AC114" s="18" t="e">
        <f t="array" aca="1" ref="AC114" ca="1">_xludf.IFS(AB114&gt;6, 1, AB114&lt;0, 2, TRUE, 0)</f>
        <v>#NAME?</v>
      </c>
      <c r="AD114" s="18">
        <v>0.04</v>
      </c>
      <c r="AE114" s="18" cm="1">
        <f t="array" ref="AE114">_xlfn.IFS(AD114&gt;2, 1, AD114&lt;0, 2, TRUE, 0)</f>
        <v>0</v>
      </c>
      <c r="AF114" s="18">
        <v>83</v>
      </c>
      <c r="AG114" s="18" cm="1">
        <f t="array" ref="AG114">_xlfn.IFS(AF114&gt;100, 1, AF114&lt;70, 2, TRUE, 0)</f>
        <v>0</v>
      </c>
      <c r="AH114" s="18">
        <v>14</v>
      </c>
      <c r="AI114" s="18" cm="1">
        <f t="array" ref="AI114">_xlfn.IFS(AH114&gt;20, 1, AH114&lt;8, 2, TRUE, 0)</f>
        <v>0</v>
      </c>
      <c r="AJ114" s="18">
        <v>0.73</v>
      </c>
      <c r="AK114" s="18" cm="1">
        <f t="array" ref="AK114">_xlfn.IFS(AJ114&gt;1.3, 1, AJ114&lt;0.7, 2, TRUE, 0)</f>
        <v>0</v>
      </c>
      <c r="AL114" s="18">
        <v>17</v>
      </c>
      <c r="AM114" s="18" cm="1">
        <f t="array" ref="AM114">_xlfn.IFS(AL114&gt;39, 1, AL114&lt;13, 2, TRUE, 0)</f>
        <v>0</v>
      </c>
      <c r="AN114" s="18">
        <v>19</v>
      </c>
      <c r="AO114" s="18" cm="1">
        <f t="array" ref="AO114">_xlfn.IFS(AN114&gt;52, 1, AN114&lt;7, 2, TRUE, 0)</f>
        <v>0</v>
      </c>
      <c r="AP114" s="18">
        <v>5.3</v>
      </c>
      <c r="AQ114" s="18" cm="1">
        <f t="array" ref="AQ114">_xlfn.IFS(AP114&gt;7.6, 1, AP114&lt;4.4, 2, TRUE, 0)</f>
        <v>0</v>
      </c>
      <c r="AR114" s="18">
        <v>243</v>
      </c>
      <c r="AS114" s="18" cm="1">
        <f t="array" ref="AS114">_xlfn.IFS(AR114&gt;200, 1, AR114&lt;0, 2, TRUE, 0)</f>
        <v>1</v>
      </c>
      <c r="AT114" s="18">
        <v>198</v>
      </c>
      <c r="AU114" s="18" cm="1">
        <f t="array" ref="AU114">_xlfn.IFS(AT114&gt;150, 1, AT114&lt;0, 2, TRUE, 0)</f>
        <v>1</v>
      </c>
      <c r="AV114" s="18">
        <v>9.1</v>
      </c>
      <c r="AW114" s="18" cm="1">
        <f t="array" ref="AW114">_xlfn.IFS(AV114&gt;10.2, 1, AV114&lt;8.8, 2, TRUE, 0)</f>
        <v>0</v>
      </c>
      <c r="AX114" s="18">
        <v>3.6</v>
      </c>
      <c r="AY114" s="18" cm="1">
        <f t="array" ref="AY114">_xlfn.IFS(AX114&gt;5.1, 1, AX114&lt;2.4, 2, TRUE, 0)</f>
        <v>0</v>
      </c>
      <c r="AZ114" s="18">
        <v>140</v>
      </c>
      <c r="BA114" s="18" cm="1">
        <f t="array" ref="BA114">_xlfn.IFS(AZ114&gt;146, 1, AZ114&lt;136, 2, TRUE, 0)</f>
        <v>0</v>
      </c>
      <c r="BB114" s="18">
        <v>4.22</v>
      </c>
      <c r="BC114" s="18" cm="1">
        <f t="array" ref="BC114">_xlfn.IFS(BB114&gt;5.1, 1, BB114&lt;3.5, 2, TRUE, 0)</f>
        <v>0</v>
      </c>
      <c r="BD114" s="18">
        <v>7.4</v>
      </c>
      <c r="BE114" s="18" cm="1">
        <f t="array" ref="BE114">_xlfn.IFS(BD114&gt;8.7, 1, BD114&lt;6.6, 2, TRUE, 0)</f>
        <v>0</v>
      </c>
      <c r="BF114" s="18">
        <v>4.5999999999999996</v>
      </c>
      <c r="BG114" s="18" cm="1">
        <f t="array" ref="BG114">_xlfn.IFS(BF114&gt;5.2, 1, BF114&lt;3.5, 2, TRUE, 0)</f>
        <v>0</v>
      </c>
      <c r="BL114" s="18">
        <v>34</v>
      </c>
      <c r="BM114" s="18" cm="1">
        <f t="array" ref="BM114">_xlfn.IFS(BL114&gt;158, 1, BL114&lt;37, 2, TRUE, 0)</f>
        <v>2</v>
      </c>
      <c r="BR114" s="18">
        <v>72.67</v>
      </c>
      <c r="BS114" s="18" cm="1">
        <f t="array" ref="BS114">_xlfn.IFS(BR114&gt;400, 1, BR114&lt;30, 2, TRUE, 0)</f>
        <v>0</v>
      </c>
      <c r="BT114" s="18">
        <v>0.41</v>
      </c>
      <c r="BU114" s="18" cm="1">
        <f t="array" ref="BU114">_xlfn.IFS(BT114&gt;1.2, 1, BT114&lt;0.2, 2, TRUE, 0)</f>
        <v>0</v>
      </c>
      <c r="BV114" s="18" t="s">
        <v>320</v>
      </c>
      <c r="BW114" s="18">
        <f>COUNTIF(AW:AW,"1")</f>
        <v>6</v>
      </c>
    </row>
    <row r="115" spans="1:75" s="18" customFormat="1" ht="15.75" customHeight="1">
      <c r="A115" s="18" t="s">
        <v>229</v>
      </c>
      <c r="B115" s="18" t="s">
        <v>11</v>
      </c>
      <c r="C115" s="18">
        <v>63</v>
      </c>
      <c r="D115" s="18">
        <v>6.95</v>
      </c>
      <c r="E115" s="18" cm="1">
        <f t="array" ref="E115">_xlfn.IFS(D115&gt;10, 1, D115&lt;4, 2, TRUE, 0)</f>
        <v>0</v>
      </c>
      <c r="F115" s="18">
        <v>5.84</v>
      </c>
      <c r="G115" s="18" cm="1">
        <f t="array" ref="G115">_xlfn.IFS(F115&gt;6.2, 1, F115&lt;3.7, 2, TRUE, 0)</f>
        <v>0</v>
      </c>
      <c r="H115" s="18">
        <v>17.3</v>
      </c>
      <c r="I115" s="18" cm="1">
        <f t="array" ref="I115">_xlfn.IFS(H115&gt;18, 1, H115&lt;13, 2, TRUE, 0)</f>
        <v>0</v>
      </c>
      <c r="J115" s="18">
        <v>50.4</v>
      </c>
      <c r="K115" s="18" cm="1">
        <f t="array" ref="K115">_xlfn.IFS(J115&gt;55, 1, J115&lt;34, 2, TRUE, 0)</f>
        <v>0</v>
      </c>
      <c r="L115" s="18">
        <v>86.3</v>
      </c>
      <c r="M115" s="18" cm="1">
        <f t="array" ref="M115">_xlfn.IFS(L115&gt;100, 1, L115&lt;80, 2, TRUE, 0)</f>
        <v>0</v>
      </c>
      <c r="N115" s="18">
        <v>29.6</v>
      </c>
      <c r="O115" s="18" cm="1">
        <f t="array" ref="O115">_xlfn.IFS(N115&gt;32, 1, N115&lt;26, 2, TRUE, 0)</f>
        <v>0</v>
      </c>
      <c r="P115" s="18">
        <v>34.299999999999997</v>
      </c>
      <c r="Q115" s="18" cm="1">
        <f t="array" ref="Q115">_xlfn.IFS(P115&gt;37, 1, P115&lt;31, 2, TRUE, 0)</f>
        <v>0</v>
      </c>
      <c r="R115" s="18">
        <v>212</v>
      </c>
      <c r="S115" s="18" cm="1">
        <f t="array" ref="S115">_xlfn.IFS(R115&gt;400, 1, R115&lt;138, 2, TRUE, 0)</f>
        <v>0</v>
      </c>
      <c r="T115" s="18">
        <v>12.4</v>
      </c>
      <c r="U115" s="18" cm="1">
        <f t="array" ref="U115">_xlfn.IFS(T115&gt;15, 1, T115&lt;11, 2, TRUE, 0)</f>
        <v>0</v>
      </c>
      <c r="V115" s="18">
        <v>3.71</v>
      </c>
      <c r="W115" s="18" t="e">
        <f t="array" aca="1" ref="W115" ca="1">_xludf.IFS(V115&gt;78, 1, V115&lt;45, 2, TRUE, 0)</f>
        <v>#NAME?</v>
      </c>
      <c r="X115" s="18">
        <v>2.3199999999999998</v>
      </c>
      <c r="Y115" s="18" t="e">
        <f t="array" aca="1" ref="Y115" ca="1">_xludf.IFS(X115&gt;45, 1, X115&lt;23, 2, TRUE, 0)</f>
        <v>#NAME?</v>
      </c>
      <c r="Z115" s="18">
        <v>0.52</v>
      </c>
      <c r="AA115" s="18" t="e">
        <f t="array" aca="1" ref="AA115" ca="1">_xludf.IFS(Z115&gt;10, 1, Z115&lt;2, 2, TRUE, 0)</f>
        <v>#NAME?</v>
      </c>
      <c r="AB115" s="18">
        <v>0.35</v>
      </c>
      <c r="AC115" s="18" t="e">
        <f t="array" aca="1" ref="AC115" ca="1">_xludf.IFS(AB115&gt;6, 1, AB115&lt;0, 2, TRUE, 0)</f>
        <v>#NAME?</v>
      </c>
      <c r="AD115" s="18">
        <v>0.05</v>
      </c>
      <c r="AE115" s="18" cm="1">
        <f t="array" ref="AE115">_xlfn.IFS(AD115&gt;2, 1, AD115&lt;0, 2, TRUE, 0)</f>
        <v>0</v>
      </c>
      <c r="AF115" s="18">
        <v>108</v>
      </c>
      <c r="AG115" s="18" cm="1">
        <f t="array" ref="AG115">_xlfn.IFS(AF115&gt;100, 1, AF115&lt;70, 2, TRUE, 0)</f>
        <v>1</v>
      </c>
      <c r="AH115" s="18">
        <v>18</v>
      </c>
      <c r="AI115" s="18" cm="1">
        <f t="array" ref="AI115">_xlfn.IFS(AH115&gt;20, 1, AH115&lt;8, 2, TRUE, 0)</f>
        <v>0</v>
      </c>
      <c r="AJ115" s="18">
        <v>0.94</v>
      </c>
      <c r="AK115" s="18" cm="1">
        <f t="array" ref="AK115">_xlfn.IFS(AJ115&gt;1.3, 1, AJ115&lt;0.7, 2, TRUE, 0)</f>
        <v>0</v>
      </c>
      <c r="AL115" s="18">
        <v>30.9</v>
      </c>
      <c r="AM115" s="18" cm="1">
        <f t="array" ref="AM115">_xlfn.IFS(AL115&gt;39, 1, AL115&lt;13, 2, TRUE, 0)</f>
        <v>0</v>
      </c>
      <c r="AN115" s="18">
        <v>51</v>
      </c>
      <c r="AO115" s="18" cm="1">
        <f t="array" ref="AO115">_xlfn.IFS(AN115&gt;52, 1, AN115&lt;7, 2, TRUE, 0)</f>
        <v>0</v>
      </c>
      <c r="AP115" s="18">
        <v>7.6</v>
      </c>
      <c r="AQ115" s="18" cm="1">
        <f t="array" ref="AQ115">_xlfn.IFS(AP115&gt;7.6, 1, AP115&lt;4.4, 2, TRUE, 0)</f>
        <v>0</v>
      </c>
      <c r="AR115" s="18">
        <v>247</v>
      </c>
      <c r="AS115" s="18" cm="1">
        <f t="array" ref="AS115">_xlfn.IFS(AR115&gt;200, 1, AR115&lt;0, 2, TRUE, 0)</f>
        <v>1</v>
      </c>
      <c r="AT115" s="18">
        <v>422</v>
      </c>
      <c r="AU115" s="18" cm="1">
        <f t="array" ref="AU115">_xlfn.IFS(AT115&gt;150, 1, AT115&lt;0, 2, TRUE, 0)</f>
        <v>1</v>
      </c>
      <c r="AV115" s="18">
        <v>9.5</v>
      </c>
      <c r="AW115" s="18" cm="1">
        <f t="array" ref="AW115">_xlfn.IFS(AV115&gt;10.2, 1, AV115&lt;8.8, 2, TRUE, 0)</f>
        <v>0</v>
      </c>
      <c r="AX115" s="18">
        <v>2.9</v>
      </c>
      <c r="AY115" s="18" cm="1">
        <f t="array" ref="AY115">_xlfn.IFS(AX115&gt;5.1, 1, AX115&lt;2.4, 2, TRUE, 0)</f>
        <v>0</v>
      </c>
      <c r="AZ115" s="18">
        <v>141</v>
      </c>
      <c r="BA115" s="18" cm="1">
        <f t="array" ref="BA115">_xlfn.IFS(AZ115&gt;146, 1, AZ115&lt;136, 2, TRUE, 0)</f>
        <v>0</v>
      </c>
      <c r="BB115" s="18">
        <v>4.4400000000000004</v>
      </c>
      <c r="BC115" s="18" cm="1">
        <f t="array" ref="BC115">_xlfn.IFS(BB115&gt;5.1, 1, BB115&lt;3.5, 2, TRUE, 0)</f>
        <v>0</v>
      </c>
      <c r="BD115" s="18">
        <v>7.64</v>
      </c>
      <c r="BE115" s="18" cm="1">
        <f t="array" ref="BE115">_xlfn.IFS(BD115&gt;8.7, 1, BD115&lt;6.6, 2, TRUE, 0)</f>
        <v>0</v>
      </c>
      <c r="BF115" s="18">
        <v>4.5999999999999996</v>
      </c>
      <c r="BG115" s="18" cm="1">
        <f t="array" ref="BG115">_xlfn.IFS(BF115&gt;5.2, 1, BF115&lt;3.5, 2, TRUE, 0)</f>
        <v>0</v>
      </c>
      <c r="BL115" s="18">
        <v>85</v>
      </c>
      <c r="BM115" s="18" cm="1">
        <f t="array" ref="BM115">_xlfn.IFS(BL115&gt;158, 1, BL115&lt;37, 2, TRUE, 0)</f>
        <v>0</v>
      </c>
      <c r="BR115" s="18">
        <v>175.5</v>
      </c>
      <c r="BS115" s="18" cm="1">
        <f t="array" ref="BS115">_xlfn.IFS(BR115&gt;400, 1, BR115&lt;30, 2, TRUE, 0)</f>
        <v>0</v>
      </c>
      <c r="BT115" s="18">
        <v>0.56999999999999995</v>
      </c>
      <c r="BU115" s="18" cm="1">
        <f t="array" ref="BU115">_xlfn.IFS(BT115&gt;1.2, 1, BT115&lt;0.2, 2, TRUE, 0)</f>
        <v>0</v>
      </c>
      <c r="BV115" s="18" t="s">
        <v>321</v>
      </c>
      <c r="BW115" s="18">
        <f>COUNTIF(AW:AW,"0")</f>
        <v>82</v>
      </c>
    </row>
    <row r="116" spans="1:75" s="18" customFormat="1" ht="15.75" customHeight="1">
      <c r="A116" s="18" t="s">
        <v>230</v>
      </c>
      <c r="B116" s="18" t="s">
        <v>11</v>
      </c>
      <c r="C116" s="18">
        <v>34</v>
      </c>
      <c r="D116" s="18">
        <v>6.8</v>
      </c>
      <c r="E116" s="18" cm="1">
        <f t="array" ref="E116">_xlfn.IFS(D116&gt;10, 1, D116&lt;4, 2, TRUE, 0)</f>
        <v>0</v>
      </c>
      <c r="F116" s="18">
        <v>4.3600000000000003</v>
      </c>
      <c r="G116" s="18" cm="1">
        <f t="array" ref="G116">_xlfn.IFS(F116&gt;6.2, 1, F116&lt;3.7, 2, TRUE, 0)</f>
        <v>0</v>
      </c>
      <c r="H116" s="18">
        <v>13.2</v>
      </c>
      <c r="I116" s="18" cm="1">
        <f t="array" ref="I116">_xlfn.IFS(H116&gt;18, 1, H116&lt;13, 2, TRUE, 0)</f>
        <v>0</v>
      </c>
      <c r="J116" s="18">
        <v>38.799999999999997</v>
      </c>
      <c r="K116" s="18" cm="1">
        <f t="array" ref="K116">_xlfn.IFS(J116&gt;55, 1, J116&lt;34, 2, TRUE, 0)</f>
        <v>0</v>
      </c>
      <c r="L116" s="18">
        <v>89</v>
      </c>
      <c r="M116" s="18" cm="1">
        <f t="array" ref="M116">_xlfn.IFS(L116&gt;100, 1, L116&lt;80, 2, TRUE, 0)</f>
        <v>0</v>
      </c>
      <c r="N116" s="18">
        <v>30.3</v>
      </c>
      <c r="O116" s="18" cm="1">
        <f t="array" ref="O116">_xlfn.IFS(N116&gt;32, 1, N116&lt;26, 2, TRUE, 0)</f>
        <v>0</v>
      </c>
      <c r="P116" s="18">
        <v>34</v>
      </c>
      <c r="Q116" s="18" cm="1">
        <f t="array" ref="Q116">_xlfn.IFS(P116&gt;37, 1, P116&lt;31, 2, TRUE, 0)</f>
        <v>0</v>
      </c>
      <c r="R116" s="18">
        <v>295</v>
      </c>
      <c r="S116" s="18" cm="1">
        <f t="array" ref="S116">_xlfn.IFS(R116&gt;400, 1, R116&lt;138, 2, TRUE, 0)</f>
        <v>0</v>
      </c>
      <c r="T116" s="18">
        <v>12.1</v>
      </c>
      <c r="U116" s="18" cm="1">
        <f t="array" ref="U116">_xlfn.IFS(T116&gt;15, 1, T116&lt;11, 2, TRUE, 0)</f>
        <v>0</v>
      </c>
      <c r="AF116" s="18">
        <v>101</v>
      </c>
      <c r="AG116" s="18" cm="1">
        <f t="array" ref="AG116">_xlfn.IFS(AF116&gt;100, 1, AF116&lt;70, 2, TRUE, 0)</f>
        <v>1</v>
      </c>
      <c r="AH116" s="18">
        <v>12</v>
      </c>
      <c r="AI116" s="18" cm="1">
        <f t="array" ref="AI116">_xlfn.IFS(AH116&gt;20, 1, AH116&lt;8, 2, TRUE, 0)</f>
        <v>0</v>
      </c>
      <c r="AJ116" s="18">
        <v>1.06</v>
      </c>
      <c r="AK116" s="18" cm="1">
        <f t="array" ref="AK116">_xlfn.IFS(AJ116&gt;1.3, 1, AJ116&lt;0.7, 2, TRUE, 0)</f>
        <v>0</v>
      </c>
      <c r="AL116" s="18">
        <v>19.2</v>
      </c>
      <c r="AM116" s="18" cm="1">
        <f t="array" ref="AM116">_xlfn.IFS(AL116&gt;39, 1, AL116&lt;13, 2, TRUE, 0)</f>
        <v>0</v>
      </c>
      <c r="AN116" s="18">
        <v>15</v>
      </c>
      <c r="AO116" s="18" cm="1">
        <f t="array" ref="AO116">_xlfn.IFS(AN116&gt;52, 1, AN116&lt;7, 2, TRUE, 0)</f>
        <v>0</v>
      </c>
      <c r="AP116" s="18">
        <v>5.9</v>
      </c>
      <c r="AQ116" s="18" cm="1">
        <f t="array" ref="AQ116">_xlfn.IFS(AP116&gt;7.6, 1, AP116&lt;4.4, 2, TRUE, 0)</f>
        <v>0</v>
      </c>
      <c r="AR116" s="18">
        <v>191</v>
      </c>
      <c r="AS116" s="18" cm="1">
        <f t="array" ref="AS116">_xlfn.IFS(AR116&gt;200, 1, AR116&lt;0, 2, TRUE, 0)</f>
        <v>0</v>
      </c>
      <c r="AT116" s="18">
        <v>85</v>
      </c>
      <c r="AU116" s="18" cm="1">
        <f t="array" ref="AU116">_xlfn.IFS(AT116&gt;150, 1, AT116&lt;0, 2, TRUE, 0)</f>
        <v>0</v>
      </c>
      <c r="AV116" s="18">
        <v>10.1</v>
      </c>
      <c r="AW116" s="18" cm="1">
        <f t="array" ref="AW116">_xlfn.IFS(AV116&gt;10.2, 1, AV116&lt;8.8, 2, TRUE, 0)</f>
        <v>0</v>
      </c>
      <c r="AX116" s="18">
        <v>3.9</v>
      </c>
      <c r="AY116" s="18" cm="1">
        <f t="array" ref="AY116">_xlfn.IFS(AX116&gt;5.1, 1, AX116&lt;2.4, 2, TRUE, 0)</f>
        <v>0</v>
      </c>
      <c r="AZ116" s="18">
        <v>141</v>
      </c>
      <c r="BA116" s="18" cm="1">
        <f t="array" ref="BA116">_xlfn.IFS(AZ116&gt;146, 1, AZ116&lt;136, 2, TRUE, 0)</f>
        <v>0</v>
      </c>
      <c r="BB116" s="18">
        <v>3.97</v>
      </c>
      <c r="BC116" s="18" cm="1">
        <f t="array" ref="BC116">_xlfn.IFS(BB116&gt;5.1, 1, BB116&lt;3.5, 2, TRUE, 0)</f>
        <v>0</v>
      </c>
      <c r="BD116" s="18">
        <v>7.67</v>
      </c>
      <c r="BE116" s="18" cm="1">
        <f t="array" ref="BE116">_xlfn.IFS(BD116&gt;8.7, 1, BD116&lt;6.6, 2, TRUE, 0)</f>
        <v>0</v>
      </c>
      <c r="BF116" s="18">
        <v>5.0999999999999996</v>
      </c>
      <c r="BG116" s="18" cm="1">
        <f t="array" ref="BG116">_xlfn.IFS(BF116&gt;5.2, 1, BF116&lt;3.5, 2, TRUE, 0)</f>
        <v>0</v>
      </c>
      <c r="BL116" s="18">
        <v>80</v>
      </c>
      <c r="BM116" s="18" cm="1">
        <f t="array" ref="BM116">_xlfn.IFS(BL116&gt;158, 1, BL116&lt;37, 2, TRUE, 0)</f>
        <v>0</v>
      </c>
      <c r="BR116" s="18">
        <v>92.58</v>
      </c>
      <c r="BS116" s="18" cm="1">
        <f t="array" ref="BS116">_xlfn.IFS(BR116&gt;400, 1, BR116&lt;30, 2, TRUE, 0)</f>
        <v>0</v>
      </c>
      <c r="BT116" s="18">
        <v>0.86</v>
      </c>
      <c r="BU116" s="18" cm="1">
        <f t="array" ref="BU116">_xlfn.IFS(BT116&gt;1.2, 1, BT116&lt;0.2, 2, TRUE, 0)</f>
        <v>0</v>
      </c>
      <c r="BV116" s="18" t="s">
        <v>322</v>
      </c>
      <c r="BW116" s="18">
        <f>COUNTIF(AW:AW,"2")</f>
        <v>24</v>
      </c>
    </row>
    <row r="117" spans="1:75" s="18" customFormat="1" ht="15.75" customHeight="1">
      <c r="A117" s="18" t="s">
        <v>231</v>
      </c>
      <c r="B117" s="18" t="s">
        <v>11</v>
      </c>
      <c r="C117" s="18">
        <v>62</v>
      </c>
      <c r="D117" s="18">
        <v>5.1100000000000003</v>
      </c>
      <c r="E117" s="18" cm="1">
        <f t="array" ref="E117">_xlfn.IFS(D117&gt;10, 1, D117&lt;4, 2, TRUE, 0)</f>
        <v>0</v>
      </c>
      <c r="F117" s="18">
        <v>2.27</v>
      </c>
      <c r="G117" s="18" cm="1">
        <f t="array" ref="G117">_xlfn.IFS(F117&gt;6.2, 1, F117&lt;3.7, 2, TRUE, 0)</f>
        <v>2</v>
      </c>
      <c r="H117" s="18">
        <v>8.8000000000000007</v>
      </c>
      <c r="I117" s="18" cm="1">
        <f t="array" ref="I117">_xlfn.IFS(H117&gt;18, 1, H117&lt;13, 2, TRUE, 0)</f>
        <v>2</v>
      </c>
      <c r="J117" s="18">
        <v>24.6</v>
      </c>
      <c r="K117" s="18" cm="1">
        <f t="array" ref="K117">_xlfn.IFS(J117&gt;55, 1, J117&lt;34, 2, TRUE, 0)</f>
        <v>2</v>
      </c>
      <c r="L117" s="18">
        <v>108.4</v>
      </c>
      <c r="M117" s="18" cm="1">
        <f t="array" ref="M117">_xlfn.IFS(L117&gt;100, 1, L117&lt;80, 2, TRUE, 0)</f>
        <v>1</v>
      </c>
      <c r="N117" s="18">
        <v>38.799999999999997</v>
      </c>
      <c r="O117" s="18" cm="1">
        <f t="array" ref="O117">_xlfn.IFS(N117&gt;32, 1, N117&lt;26, 2, TRUE, 0)</f>
        <v>1</v>
      </c>
      <c r="P117" s="18">
        <v>35.799999999999997</v>
      </c>
      <c r="Q117" s="18" cm="1">
        <f t="array" ref="Q117">_xlfn.IFS(P117&gt;37, 1, P117&lt;31, 2, TRUE, 0)</f>
        <v>0</v>
      </c>
      <c r="R117" s="18">
        <v>53</v>
      </c>
      <c r="S117" s="18" cm="1">
        <f t="array" ref="S117">_xlfn.IFS(R117&gt;400, 1, R117&lt;138, 2, TRUE, 0)</f>
        <v>2</v>
      </c>
      <c r="T117" s="18">
        <v>16.3</v>
      </c>
      <c r="U117" s="18" cm="1">
        <f t="array" ref="U117">_xlfn.IFS(T117&gt;15, 1, T117&lt;11, 2, TRUE, 0)</f>
        <v>1</v>
      </c>
      <c r="V117" s="18">
        <v>3.04</v>
      </c>
      <c r="W117" s="18" t="e">
        <f t="array" aca="1" ref="W117" ca="1">_xludf.IFS(V117&gt;78, 1, V117&lt;45, 2, TRUE, 0)</f>
        <v>#NAME?</v>
      </c>
      <c r="X117" s="18">
        <v>1.47</v>
      </c>
      <c r="Y117" s="18" t="e">
        <f t="array" aca="1" ref="Y117" ca="1">_xludf.IFS(X117&gt;45, 1, X117&lt;23, 2, TRUE, 0)</f>
        <v>#NAME?</v>
      </c>
      <c r="Z117" s="18">
        <v>0.51</v>
      </c>
      <c r="AA117" s="18" t="e">
        <f t="array" aca="1" ref="AA117" ca="1">_xludf.IFS(Z117&gt;10, 1, Z117&lt;2, 2, TRUE, 0)</f>
        <v>#NAME?</v>
      </c>
      <c r="AB117" s="18">
        <v>0.08</v>
      </c>
      <c r="AC117" s="18" t="e">
        <f t="array" aca="1" ref="AC117" ca="1">_xludf.IFS(AB117&gt;6, 1, AB117&lt;0, 2, TRUE, 0)</f>
        <v>#NAME?</v>
      </c>
      <c r="AD117" s="18">
        <v>0.01</v>
      </c>
      <c r="AE117" s="18" cm="1">
        <f t="array" ref="AE117">_xlfn.IFS(AD117&gt;2, 1, AD117&lt;0, 2, TRUE, 0)</f>
        <v>0</v>
      </c>
      <c r="AF117" s="18">
        <v>113</v>
      </c>
      <c r="AG117" s="18" cm="1">
        <f t="array" ref="AG117">_xlfn.IFS(AF117&gt;100, 1, AF117&lt;70, 2, TRUE, 0)</f>
        <v>1</v>
      </c>
      <c r="AH117" s="18">
        <v>12</v>
      </c>
      <c r="AI117" s="18" cm="1">
        <f t="array" ref="AI117">_xlfn.IFS(AH117&gt;20, 1, AH117&lt;8, 2, TRUE, 0)</f>
        <v>0</v>
      </c>
      <c r="AJ117" s="18">
        <v>0.08</v>
      </c>
      <c r="AK117" s="18" cm="1">
        <f t="array" ref="AK117">_xlfn.IFS(AJ117&gt;1.3, 1, AJ117&lt;0.7, 2, TRUE, 0)</f>
        <v>2</v>
      </c>
      <c r="AL117" s="18">
        <v>45</v>
      </c>
      <c r="AM117" s="18" cm="1">
        <f t="array" ref="AM117">_xlfn.IFS(AL117&gt;39, 1, AL117&lt;13, 2, TRUE, 0)</f>
        <v>1</v>
      </c>
      <c r="AN117" s="18">
        <v>45</v>
      </c>
      <c r="AO117" s="18" cm="1">
        <f t="array" ref="AO117">_xlfn.IFS(AN117&gt;52, 1, AN117&lt;7, 2, TRUE, 0)</f>
        <v>0</v>
      </c>
      <c r="AP117" s="18">
        <v>24</v>
      </c>
      <c r="AQ117" s="18" cm="1">
        <f t="array" ref="AQ117">_xlfn.IFS(AP117&gt;7.6, 1, AP117&lt;4.4, 2, TRUE, 0)</f>
        <v>1</v>
      </c>
      <c r="AR117" s="18">
        <v>114</v>
      </c>
      <c r="AS117" s="18" cm="1">
        <f t="array" ref="AS117">_xlfn.IFS(AR117&gt;200, 1, AR117&lt;0, 2, TRUE, 0)</f>
        <v>0</v>
      </c>
      <c r="AT117" s="18">
        <v>68</v>
      </c>
      <c r="AU117" s="18" cm="1">
        <f t="array" ref="AU117">_xlfn.IFS(AT117&gt;150, 1, AT117&lt;0, 2, TRUE, 0)</f>
        <v>0</v>
      </c>
      <c r="AV117" s="18">
        <v>7.8</v>
      </c>
      <c r="AW117" s="18" cm="1">
        <f t="array" ref="AW117">_xlfn.IFS(AV117&gt;10.2, 1, AV117&lt;8.8, 2, TRUE, 0)</f>
        <v>2</v>
      </c>
      <c r="AX117" s="18">
        <v>2.7</v>
      </c>
      <c r="AY117" s="18" cm="1">
        <f t="array" ref="AY117">_xlfn.IFS(AX117&gt;5.1, 1, AX117&lt;2.4, 2, TRUE, 0)</f>
        <v>0</v>
      </c>
      <c r="AZ117" s="18">
        <v>140</v>
      </c>
      <c r="BA117" s="18" cm="1">
        <f t="array" ref="BA117">_xlfn.IFS(AZ117&gt;146, 1, AZ117&lt;136, 2, TRUE, 0)</f>
        <v>0</v>
      </c>
      <c r="BB117" s="18">
        <v>4.32</v>
      </c>
      <c r="BC117" s="18" cm="1">
        <f t="array" ref="BC117">_xlfn.IFS(BB117&gt;5.1, 1, BB117&lt;3.5, 2, TRUE, 0)</f>
        <v>0</v>
      </c>
      <c r="BD117" s="18">
        <v>7.57</v>
      </c>
      <c r="BE117" s="18" cm="1">
        <f t="array" ref="BE117">_xlfn.IFS(BD117&gt;8.7, 1, BD117&lt;6.6, 2, TRUE, 0)</f>
        <v>0</v>
      </c>
      <c r="BF117" s="18">
        <v>2.1</v>
      </c>
      <c r="BG117" s="18" cm="1">
        <f t="array" ref="BG117">_xlfn.IFS(BF117&gt;5.2, 1, BF117&lt;3.5, 2, TRUE, 0)</f>
        <v>2</v>
      </c>
      <c r="BL117" s="18">
        <v>72</v>
      </c>
      <c r="BM117" s="18" cm="1">
        <f t="array" ref="BM117">_xlfn.IFS(BL117&gt;158, 1, BL117&lt;37, 2, TRUE, 0)</f>
        <v>0</v>
      </c>
      <c r="BR117" s="18">
        <v>200.84</v>
      </c>
      <c r="BS117" s="18" cm="1">
        <f t="array" ref="BS117">_xlfn.IFS(BR117&gt;400, 1, BR117&lt;30, 2, TRUE, 0)</f>
        <v>0</v>
      </c>
      <c r="BT117" s="18">
        <v>2.29</v>
      </c>
      <c r="BU117" s="18" cm="1">
        <f t="array" ref="BU117">_xlfn.IFS(BT117&gt;1.2, 1, BT117&lt;0.2, 2, TRUE, 0)</f>
        <v>1</v>
      </c>
    </row>
    <row r="118" spans="1:75" s="18" customFormat="1" ht="15.75" customHeight="1">
      <c r="A118" s="18" t="s">
        <v>232</v>
      </c>
      <c r="B118" s="18" t="s">
        <v>21</v>
      </c>
      <c r="C118" s="18">
        <v>68</v>
      </c>
      <c r="D118" s="18">
        <v>8.9499999999999993</v>
      </c>
      <c r="E118" s="18" cm="1">
        <f t="array" ref="E118">_xlfn.IFS(D118&gt;10, 1, D118&lt;4, 2, TRUE, 0)</f>
        <v>0</v>
      </c>
      <c r="F118" s="18">
        <v>4.4800000000000004</v>
      </c>
      <c r="G118" s="18" cm="1">
        <f t="array" ref="G118">_xlfn.IFS(F118&gt;6.2, 1, F118&lt;3.7, 2, TRUE, 0)</f>
        <v>0</v>
      </c>
      <c r="H118" s="18">
        <v>13.5</v>
      </c>
      <c r="I118" s="18" cm="1">
        <f t="array" ref="I118">_xlfn.IFS(H118&gt;18, 1, H118&lt;13, 2, TRUE, 0)</f>
        <v>0</v>
      </c>
      <c r="J118" s="18">
        <v>40.4</v>
      </c>
      <c r="K118" s="18" cm="1">
        <f t="array" ref="K118">_xlfn.IFS(J118&gt;55, 1, J118&lt;34, 2, TRUE, 0)</f>
        <v>0</v>
      </c>
      <c r="L118" s="18">
        <v>90.2</v>
      </c>
      <c r="M118" s="18" cm="1">
        <f t="array" ref="M118">_xlfn.IFS(L118&gt;100, 1, L118&lt;80, 2, TRUE, 0)</f>
        <v>0</v>
      </c>
      <c r="N118" s="18">
        <v>30.1</v>
      </c>
      <c r="O118" s="18" cm="1">
        <f t="array" ref="O118">_xlfn.IFS(N118&gt;32, 1, N118&lt;26, 2, TRUE, 0)</f>
        <v>0</v>
      </c>
      <c r="P118" s="18">
        <v>33.4</v>
      </c>
      <c r="Q118" s="18" cm="1">
        <f t="array" ref="Q118">_xlfn.IFS(P118&gt;37, 1, P118&lt;31, 2, TRUE, 0)</f>
        <v>0</v>
      </c>
      <c r="R118" s="18">
        <v>243</v>
      </c>
      <c r="S118" s="18" cm="1">
        <f t="array" ref="S118">_xlfn.IFS(R118&gt;400, 1, R118&lt;138, 2, TRUE, 0)</f>
        <v>0</v>
      </c>
      <c r="T118" s="18">
        <v>12.3</v>
      </c>
      <c r="U118" s="18" cm="1">
        <f t="array" ref="U118">_xlfn.IFS(T118&gt;15, 1, T118&lt;11, 2, TRUE, 0)</f>
        <v>0</v>
      </c>
      <c r="V118" s="18">
        <v>4.33</v>
      </c>
      <c r="W118" s="18" t="e">
        <f t="array" aca="1" ref="W118" ca="1">_xludf.IFS(V118&gt;78, 1, V118&lt;45, 2, TRUE, 0)</f>
        <v>#NAME?</v>
      </c>
      <c r="X118" s="18">
        <v>3.98</v>
      </c>
      <c r="Y118" s="18" t="e">
        <f t="array" aca="1" ref="Y118" ca="1">_xludf.IFS(X118&gt;45, 1, X118&lt;23, 2, TRUE, 0)</f>
        <v>#NAME?</v>
      </c>
      <c r="Z118" s="18">
        <v>0.49</v>
      </c>
      <c r="AA118" s="18" t="e">
        <f t="array" aca="1" ref="AA118" ca="1">_xludf.IFS(Z118&gt;10, 1, Z118&lt;2, 2, TRUE, 0)</f>
        <v>#NAME?</v>
      </c>
      <c r="AB118" s="18">
        <v>0.1</v>
      </c>
      <c r="AC118" s="18" t="e">
        <f t="array" aca="1" ref="AC118" ca="1">_xludf.IFS(AB118&gt;6, 1, AB118&lt;0, 2, TRUE, 0)</f>
        <v>#NAME?</v>
      </c>
      <c r="AD118" s="18">
        <v>0.05</v>
      </c>
      <c r="AE118" s="18" cm="1">
        <f t="array" ref="AE118">_xlfn.IFS(AD118&gt;2, 1, AD118&lt;0, 2, TRUE, 0)</f>
        <v>0</v>
      </c>
      <c r="AF118" s="18">
        <v>106</v>
      </c>
      <c r="AG118" s="18" cm="1">
        <f t="array" ref="AG118">_xlfn.IFS(AF118&gt;100, 1, AF118&lt;70, 2, TRUE, 0)</f>
        <v>1</v>
      </c>
      <c r="AH118" s="18">
        <v>15</v>
      </c>
      <c r="AI118" s="18" cm="1">
        <f t="array" ref="AI118">_xlfn.IFS(AH118&gt;20, 1, AH118&lt;8, 2, TRUE, 0)</f>
        <v>0</v>
      </c>
      <c r="AJ118" s="18">
        <v>0.86</v>
      </c>
      <c r="AK118" s="18" cm="1">
        <f t="array" ref="AK118">_xlfn.IFS(AJ118&gt;1.3, 1, AJ118&lt;0.7, 2, TRUE, 0)</f>
        <v>0</v>
      </c>
      <c r="AL118" s="18">
        <v>59.7</v>
      </c>
      <c r="AM118" s="18" cm="1">
        <f t="array" ref="AM118">_xlfn.IFS(AL118&gt;39, 1, AL118&lt;13, 2, TRUE, 0)</f>
        <v>1</v>
      </c>
      <c r="AN118" s="18">
        <v>88</v>
      </c>
      <c r="AO118" s="18" cm="1">
        <f t="array" ref="AO118">_xlfn.IFS(AN118&gt;52, 1, AN118&lt;7, 2, TRUE, 0)</f>
        <v>1</v>
      </c>
      <c r="AP118" s="18">
        <v>7.2</v>
      </c>
      <c r="AQ118" s="18" cm="1">
        <f t="array" ref="AQ118">_xlfn.IFS(AP118&gt;7.6, 1, AP118&lt;4.4, 2, TRUE, 0)</f>
        <v>0</v>
      </c>
      <c r="AR118" s="18">
        <v>220</v>
      </c>
      <c r="AS118" s="18" cm="1">
        <f t="array" ref="AS118">_xlfn.IFS(AR118&gt;200, 1, AR118&lt;0, 2, TRUE, 0)</f>
        <v>1</v>
      </c>
      <c r="AT118" s="18">
        <v>128</v>
      </c>
      <c r="AU118" s="18" cm="1">
        <f t="array" ref="AU118">_xlfn.IFS(AT118&gt;150, 1, AT118&lt;0, 2, TRUE, 0)</f>
        <v>0</v>
      </c>
      <c r="AV118" s="18">
        <v>9.1999999999999993</v>
      </c>
      <c r="AW118" s="18" cm="1">
        <f t="array" ref="AW118">_xlfn.IFS(AV118&gt;10.2, 1, AV118&lt;8.8, 2, TRUE, 0)</f>
        <v>0</v>
      </c>
      <c r="AX118" s="18">
        <v>3.5</v>
      </c>
      <c r="AY118" s="18" cm="1">
        <f t="array" ref="AY118">_xlfn.IFS(AX118&gt;5.1, 1, AX118&lt;2.4, 2, TRUE, 0)</f>
        <v>0</v>
      </c>
      <c r="AZ118" s="18">
        <v>138</v>
      </c>
      <c r="BA118" s="18" cm="1">
        <f t="array" ref="BA118">_xlfn.IFS(AZ118&gt;146, 1, AZ118&lt;136, 2, TRUE, 0)</f>
        <v>0</v>
      </c>
      <c r="BB118" s="18">
        <v>3.93</v>
      </c>
      <c r="BC118" s="18" cm="1">
        <f t="array" ref="BC118">_xlfn.IFS(BB118&gt;5.1, 1, BB118&lt;3.5, 2, TRUE, 0)</f>
        <v>0</v>
      </c>
      <c r="BD118" s="18">
        <v>8.5399999999999991</v>
      </c>
      <c r="BE118" s="18" cm="1">
        <f t="array" ref="BE118">_xlfn.IFS(BD118&gt;8.7, 1, BD118&lt;6.6, 2, TRUE, 0)</f>
        <v>0</v>
      </c>
      <c r="BF118" s="18">
        <v>4.4000000000000004</v>
      </c>
      <c r="BG118" s="18" cm="1">
        <f t="array" ref="BG118">_xlfn.IFS(BF118&gt;5.2, 1, BF118&lt;3.5, 2, TRUE, 0)</f>
        <v>0</v>
      </c>
      <c r="BL118" s="18">
        <v>62</v>
      </c>
      <c r="BM118" s="18" cm="1">
        <f t="array" ref="BM118">_xlfn.IFS(BL118&gt;158, 1, BL118&lt;37, 2, TRUE, 0)</f>
        <v>0</v>
      </c>
      <c r="BR118" s="18">
        <v>267.63</v>
      </c>
      <c r="BS118" s="18" cm="1">
        <f t="array" ref="BS118">_xlfn.IFS(BR118&gt;400, 1, BR118&lt;30, 2, TRUE, 0)</f>
        <v>0</v>
      </c>
      <c r="BT118" s="18">
        <v>0.48</v>
      </c>
      <c r="BU118" s="18" cm="1">
        <f t="array" ref="BU118">_xlfn.IFS(BT118&gt;1.2, 1, BT118&lt;0.2, 2, TRUE, 0)</f>
        <v>0</v>
      </c>
      <c r="BV118" s="18" t="s">
        <v>323</v>
      </c>
      <c r="BW118" s="18">
        <f>COUNTIF(AY:AY,"1")</f>
        <v>36</v>
      </c>
    </row>
    <row r="119" spans="1:75" ht="15.75" customHeight="1">
      <c r="BV119" s="6" t="s">
        <v>233</v>
      </c>
      <c r="BW119" s="4">
        <f>COUNTIF(AY:AY,"0")</f>
        <v>74</v>
      </c>
    </row>
    <row r="120" spans="1:75" ht="15.75" customHeight="1">
      <c r="A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V120" s="6" t="s">
        <v>234</v>
      </c>
      <c r="BW120" s="4">
        <f>COUNTIF(AY:AY,"2")</f>
        <v>2</v>
      </c>
    </row>
    <row r="121" spans="1:75" ht="15.75" customHeight="1">
      <c r="A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75" ht="15.75" customHeight="1">
      <c r="A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V122" s="1" t="s">
        <v>235</v>
      </c>
      <c r="BW122" s="4">
        <f>COUNTIF(BE:BE,"1")</f>
        <v>1</v>
      </c>
    </row>
    <row r="123" spans="1:75" ht="15.75" customHeight="1">
      <c r="A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V123" s="6" t="s">
        <v>236</v>
      </c>
      <c r="BW123" s="4">
        <f>COUNTIF(BE:BE,"0")</f>
        <v>79</v>
      </c>
    </row>
    <row r="124" spans="1:75" ht="15.75" customHeight="1">
      <c r="A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V124" s="6" t="s">
        <v>237</v>
      </c>
      <c r="BW124" s="4">
        <f>COUNTIF(BE:BE,"2")</f>
        <v>32</v>
      </c>
    </row>
    <row r="125" spans="1:75" ht="15.75" customHeight="1">
      <c r="A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75" ht="15.75" customHeight="1">
      <c r="A126" s="4"/>
      <c r="B126" s="1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V126" s="1" t="s">
        <v>238</v>
      </c>
      <c r="BW126" s="4">
        <f>COUNTIF(BG:BG,"1")</f>
        <v>0</v>
      </c>
    </row>
    <row r="127" spans="1:75" ht="15.75" customHeight="1">
      <c r="A127" s="4"/>
      <c r="B127" s="10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V127" s="6" t="s">
        <v>239</v>
      </c>
      <c r="BW127" s="4">
        <f>COUNTIF(BG:BG,"0")</f>
        <v>101</v>
      </c>
    </row>
    <row r="128" spans="1:75" ht="15.75" customHeight="1">
      <c r="A128" s="4"/>
      <c r="B128" s="1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V128" s="6" t="s">
        <v>240</v>
      </c>
      <c r="BW128" s="4">
        <f>COUNTIF(BG:BG,"2")</f>
        <v>11</v>
      </c>
    </row>
    <row r="129" spans="1:75" ht="15.75" customHeight="1">
      <c r="A129" s="4"/>
      <c r="B129" s="1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75" ht="15.75" customHeight="1">
      <c r="A130" s="4"/>
      <c r="B130" s="1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V130" s="1" t="s">
        <v>241</v>
      </c>
      <c r="BW130" s="4">
        <f>COUNTIF(BI:BI,"1")</f>
        <v>6</v>
      </c>
    </row>
    <row r="131" spans="1:75" ht="15.75" customHeight="1">
      <c r="A131" s="4"/>
      <c r="B131" s="1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V131" s="6" t="s">
        <v>242</v>
      </c>
      <c r="BW131" s="4">
        <f>COUNTIF(BI:BI,"0")</f>
        <v>67</v>
      </c>
    </row>
    <row r="132" spans="1:75" ht="15.75" customHeight="1">
      <c r="A132" s="4"/>
      <c r="B132" s="1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V132" s="6" t="s">
        <v>243</v>
      </c>
      <c r="BW132" s="4">
        <f>COUNTIF(BI:BI,"2")</f>
        <v>0</v>
      </c>
    </row>
    <row r="133" spans="1:75" ht="15.75" customHeight="1">
      <c r="A133" s="4"/>
      <c r="B133" s="10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75" ht="15.75" customHeight="1">
      <c r="A134" s="4"/>
      <c r="B134" s="10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V134" s="1" t="s">
        <v>244</v>
      </c>
      <c r="BW134" s="4">
        <f>COUNTIF(BK:BK,"1")</f>
        <v>13</v>
      </c>
    </row>
    <row r="135" spans="1:75" ht="15.75" customHeight="1">
      <c r="A135" s="4"/>
      <c r="B135" s="10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V135" s="6" t="s">
        <v>245</v>
      </c>
      <c r="BW135" s="4">
        <f>COUNTIF(BK:BK,"0")</f>
        <v>55</v>
      </c>
    </row>
    <row r="136" spans="1:75" ht="15.75" customHeight="1">
      <c r="A136" s="4"/>
      <c r="B136" s="10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V136" s="6" t="s">
        <v>246</v>
      </c>
      <c r="BW136" s="4">
        <f>COUNTIF(BK:BK,"2")</f>
        <v>5</v>
      </c>
    </row>
    <row r="137" spans="1:75" ht="15.75" customHeight="1">
      <c r="A137" s="4"/>
      <c r="B137" s="10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75" ht="15.75" customHeight="1">
      <c r="A138" s="4"/>
      <c r="B138" s="1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V138" s="1" t="s">
        <v>247</v>
      </c>
      <c r="BW138" s="4">
        <f>COUNTIF(BM:BM,"1")</f>
        <v>1</v>
      </c>
    </row>
    <row r="139" spans="1:75" ht="15.75" customHeight="1">
      <c r="A139" s="4"/>
      <c r="B139" s="10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V139" s="6" t="s">
        <v>248</v>
      </c>
      <c r="BW139" s="4">
        <f>COUNTIF(BM:BM,"0")</f>
        <v>75</v>
      </c>
    </row>
    <row r="140" spans="1:75" ht="15.75" customHeight="1">
      <c r="A140" s="4"/>
      <c r="B140" s="10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V140" s="6" t="s">
        <v>249</v>
      </c>
      <c r="BW140" s="4">
        <f>COUNTIF(BM:BM,"2")</f>
        <v>10</v>
      </c>
    </row>
    <row r="141" spans="1:75" ht="15.75" customHeight="1">
      <c r="A141" s="4"/>
      <c r="B141" s="10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75" ht="15.75" customHeight="1">
      <c r="A142" s="4"/>
      <c r="B142" s="10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V142" s="4" t="s">
        <v>250</v>
      </c>
      <c r="BW142" s="4">
        <f>COUNTIF(BO:BO,"1")</f>
        <v>0</v>
      </c>
    </row>
    <row r="143" spans="1:75" ht="15.75" customHeight="1">
      <c r="A143" s="4"/>
      <c r="B143" s="10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V143" s="4" t="s">
        <v>251</v>
      </c>
      <c r="BW143" s="4">
        <f>COUNTIF(BO:BO,"0")</f>
        <v>35</v>
      </c>
    </row>
    <row r="144" spans="1:75" ht="15.75" customHeight="1">
      <c r="A144" s="4"/>
      <c r="B144" s="10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V144" s="4" t="s">
        <v>252</v>
      </c>
      <c r="BW144" s="4">
        <f>COUNTIF(BO:BO,"2")</f>
        <v>12</v>
      </c>
    </row>
    <row r="145" spans="1:75" ht="15.75" customHeight="1">
      <c r="A145" s="4"/>
      <c r="B145" s="10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75" ht="15.75" customHeight="1">
      <c r="A146" s="4"/>
      <c r="B146" s="1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V146" s="1" t="s">
        <v>253</v>
      </c>
      <c r="BW146" s="4">
        <f>COUNTIF(BQ:BQ,"1")</f>
        <v>0</v>
      </c>
    </row>
    <row r="147" spans="1:75" ht="15.75" customHeight="1">
      <c r="A147" s="4"/>
      <c r="B147" s="1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V147" s="6" t="s">
        <v>254</v>
      </c>
      <c r="BW147" s="4">
        <f>COUNTIF(BQ:BQ,"0")</f>
        <v>10</v>
      </c>
    </row>
    <row r="148" spans="1:75" ht="15.75" customHeight="1">
      <c r="A148" s="4"/>
      <c r="B148" s="1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V148" s="6" t="s">
        <v>255</v>
      </c>
      <c r="BW148" s="4">
        <f>COUNTIF(BQ:BQ,"2")</f>
        <v>37</v>
      </c>
    </row>
    <row r="149" spans="1:75" ht="15.75" customHeight="1">
      <c r="A149" s="4"/>
      <c r="B149" s="1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75" ht="15.75" customHeight="1">
      <c r="A150" s="4"/>
      <c r="B150" s="1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V150" s="1" t="s">
        <v>256</v>
      </c>
      <c r="BW150" s="4">
        <f>COUNTIF(BS:BS,"1")</f>
        <v>24</v>
      </c>
    </row>
    <row r="151" spans="1:75" ht="15.75" customHeight="1">
      <c r="A151" s="4"/>
      <c r="B151" s="1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V151" s="6" t="s">
        <v>257</v>
      </c>
      <c r="BW151" s="4">
        <f>COUNTIF(BS:BS,"0")</f>
        <v>57</v>
      </c>
    </row>
    <row r="152" spans="1:75" ht="15.75" customHeight="1">
      <c r="A152" s="4"/>
      <c r="B152" s="1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V152" s="6" t="s">
        <v>258</v>
      </c>
      <c r="BW152" s="4">
        <f>COUNTIF(BS:BS,"2")</f>
        <v>5</v>
      </c>
    </row>
    <row r="153" spans="1:75" ht="15.75" customHeight="1">
      <c r="A153" s="4"/>
      <c r="B153" s="1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75" ht="15.75" customHeight="1">
      <c r="A154" s="4"/>
      <c r="B154" s="1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75" ht="15.75" customHeight="1">
      <c r="A155" s="4"/>
      <c r="B155" s="10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75" ht="15.75" customHeight="1">
      <c r="A156" s="4"/>
      <c r="B156" s="1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75" ht="15.75" customHeight="1">
      <c r="A157" s="4"/>
      <c r="B157" s="10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75" ht="15.75" customHeight="1">
      <c r="A158" s="4"/>
      <c r="B158" s="1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75" ht="15.75" customHeight="1">
      <c r="A159" s="4"/>
      <c r="B159" s="1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75" ht="15.75" customHeight="1">
      <c r="A160" s="4"/>
      <c r="B160" s="1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 ht="15.75" customHeight="1">
      <c r="A161" s="4"/>
      <c r="B161" s="1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 ht="15.75" customHeight="1">
      <c r="A162" s="4"/>
      <c r="B162" s="1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 ht="15.75" customHeight="1">
      <c r="A163" s="4"/>
      <c r="B163" s="1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 ht="15.75" customHeight="1">
      <c r="A164" s="4"/>
      <c r="B164" s="1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 ht="15.75" customHeight="1">
      <c r="A165" s="4"/>
      <c r="B165" s="1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 ht="15.75" customHeight="1">
      <c r="A166" s="4"/>
      <c r="B166" s="1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 ht="15.75" customHeight="1">
      <c r="A167" s="4"/>
      <c r="B167" s="10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 ht="15.75" customHeight="1">
      <c r="A168" s="4"/>
      <c r="B168" s="10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 ht="15.75" customHeight="1">
      <c r="A169" s="4"/>
      <c r="B169" s="10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 ht="15.75" customHeight="1">
      <c r="A170" s="4"/>
      <c r="B170" s="10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 ht="15.75" customHeight="1">
      <c r="A171" s="4"/>
      <c r="B171" s="1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 ht="15.75" customHeight="1">
      <c r="A172" s="4"/>
      <c r="B172" s="10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 ht="15.75" customHeight="1">
      <c r="A173" s="4"/>
      <c r="B173" s="10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 ht="15.75" customHeight="1">
      <c r="A174" s="4"/>
      <c r="B174" s="10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 ht="15.75" customHeight="1">
      <c r="A175" s="4"/>
      <c r="B175" s="10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ht="15.75" customHeight="1">
      <c r="A176" s="4"/>
      <c r="B176" s="10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 ht="15.75" customHeight="1">
      <c r="A177" s="4"/>
      <c r="B177" s="10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 ht="15.75" customHeight="1">
      <c r="A178" s="4"/>
      <c r="B178" s="10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 ht="15.75" customHeight="1">
      <c r="A179" s="4"/>
      <c r="B179" s="10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 ht="15.75" customHeight="1">
      <c r="A180" s="4"/>
      <c r="B180" s="1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 ht="15.75" customHeight="1">
      <c r="A181" s="4"/>
      <c r="B181" s="1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 ht="15.75" customHeight="1">
      <c r="A182" s="4"/>
      <c r="B182" s="1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 ht="15.75" customHeight="1">
      <c r="A183" s="4"/>
      <c r="B183" s="1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 ht="15.75" customHeight="1">
      <c r="A184" s="4"/>
      <c r="B184" s="1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 ht="15.75" customHeight="1">
      <c r="A185" s="4"/>
      <c r="B185" s="1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 ht="15.75" customHeight="1">
      <c r="A186" s="4"/>
      <c r="B186" s="1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 ht="15.75" customHeight="1">
      <c r="A187" s="4"/>
      <c r="B187" s="1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 ht="15.75" customHeight="1">
      <c r="A188" s="4"/>
      <c r="B188" s="10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 ht="15.75" customHeight="1">
      <c r="A189" s="4"/>
      <c r="B189" s="10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 ht="15.75" customHeight="1">
      <c r="A190" s="4"/>
      <c r="B190" s="10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 ht="15.75" customHeight="1">
      <c r="A191" s="4"/>
      <c r="B191" s="10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 ht="15.75" customHeight="1">
      <c r="A192" s="4"/>
      <c r="B192" s="10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 ht="15.75" customHeight="1">
      <c r="A193" s="4"/>
      <c r="B193" s="10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 ht="15.75" customHeight="1">
      <c r="A194" s="4"/>
      <c r="B194" s="10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 ht="15.75" customHeight="1">
      <c r="A195" s="4"/>
      <c r="B195" s="10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 ht="15.75" customHeight="1">
      <c r="A196" s="4"/>
      <c r="B196" s="1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 ht="15.75" customHeight="1">
      <c r="A197" s="4"/>
      <c r="B197" s="10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 ht="15.75" customHeight="1">
      <c r="A198" s="4"/>
      <c r="B198" s="10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 ht="15.75" customHeight="1">
      <c r="A199" s="4"/>
      <c r="B199" s="1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 ht="15.75" customHeight="1">
      <c r="A200" s="4"/>
      <c r="B200" s="10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 ht="15.75" customHeight="1">
      <c r="A201" s="4"/>
      <c r="B201" s="10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 ht="15.75" customHeight="1">
      <c r="A202" s="4"/>
      <c r="B202" s="10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 ht="15.75" customHeight="1">
      <c r="A203" s="4"/>
      <c r="B203" s="10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 ht="15.75" customHeight="1">
      <c r="A204" s="4"/>
      <c r="B204" s="10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 ht="15.75" customHeight="1">
      <c r="A205" s="4"/>
      <c r="B205" s="10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 ht="15.75" customHeight="1">
      <c r="A206" s="4"/>
      <c r="B206" s="10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 ht="15.75" customHeight="1">
      <c r="A207" s="4"/>
      <c r="B207" s="1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 ht="15.75" customHeight="1">
      <c r="A208" s="4"/>
      <c r="B208" s="10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 ht="15.75" customHeight="1">
      <c r="A209" s="4"/>
      <c r="B209" s="10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 ht="15.75" customHeight="1">
      <c r="A210" s="4"/>
      <c r="B210" s="10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 ht="15.75" customHeight="1">
      <c r="A211" s="4"/>
      <c r="B211" s="10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 ht="15.75" customHeight="1">
      <c r="A212" s="4"/>
      <c r="B212" s="10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 ht="15.75" customHeight="1">
      <c r="A213" s="4"/>
      <c r="B213" s="10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 ht="15.75" customHeight="1">
      <c r="A214" s="4"/>
      <c r="B214" s="1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 ht="15.75" customHeight="1">
      <c r="A215" s="4"/>
      <c r="B215" s="10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 ht="15.75" customHeight="1">
      <c r="A216" s="4"/>
      <c r="B216" s="1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 ht="15.75" customHeight="1">
      <c r="A217" s="4"/>
      <c r="B217" s="10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 ht="15.75" customHeight="1">
      <c r="A218" s="4"/>
      <c r="B218" s="1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 ht="15.75" customHeight="1">
      <c r="A219" s="4"/>
      <c r="B219" s="10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 ht="15.75" customHeight="1">
      <c r="A220" s="4"/>
      <c r="B220" s="10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 ht="15.75" customHeight="1">
      <c r="A221" s="4"/>
      <c r="B221" s="1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 ht="15.75" customHeight="1">
      <c r="A222" s="4"/>
      <c r="B222" s="10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 ht="15.75" customHeight="1">
      <c r="A223" s="4"/>
      <c r="B223" s="10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 ht="15.75" customHeight="1">
      <c r="A224" s="4"/>
      <c r="B224" s="10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 ht="15.75" customHeight="1">
      <c r="A225" s="4"/>
      <c r="B225" s="1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 ht="15.75" customHeight="1">
      <c r="A226" s="4"/>
      <c r="B226" s="10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 ht="15.75" customHeight="1">
      <c r="A227" s="4"/>
      <c r="B227" s="1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 ht="15.75" customHeight="1">
      <c r="A228" s="4"/>
      <c r="B228" s="1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 ht="15.75" customHeight="1">
      <c r="A229" s="4"/>
      <c r="B229" s="1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 ht="15.75" customHeight="1">
      <c r="A230" s="4"/>
      <c r="B230" s="1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 ht="15.75" customHeight="1">
      <c r="A231" s="4"/>
      <c r="B231" s="1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 ht="15.75" customHeight="1">
      <c r="A232" s="4"/>
      <c r="B232" s="1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 ht="15.75" customHeight="1">
      <c r="A233" s="4"/>
      <c r="B233" s="1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 ht="15.75" customHeight="1">
      <c r="A234" s="4"/>
      <c r="B234" s="1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 ht="15.75" customHeight="1">
      <c r="A235" s="4"/>
      <c r="B235" s="1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 ht="15.75" customHeight="1">
      <c r="A236" s="4"/>
      <c r="B236" s="1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 ht="15.75" customHeight="1">
      <c r="A237" s="4"/>
      <c r="B237" s="1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 ht="15.75" customHeight="1">
      <c r="A238" s="4"/>
      <c r="B238" s="1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 ht="15.75" customHeight="1">
      <c r="A239" s="4"/>
      <c r="B239" s="1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 ht="15.75" customHeight="1">
      <c r="A240" s="4"/>
      <c r="B240" s="1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 ht="15.75" customHeight="1">
      <c r="A241" s="4"/>
      <c r="B241" s="1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 ht="15.75" customHeight="1">
      <c r="A242" s="4"/>
      <c r="B242" s="1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 ht="15.75" customHeight="1">
      <c r="A243" s="4"/>
      <c r="B243" s="1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 ht="15.75" customHeight="1">
      <c r="A244" s="4"/>
      <c r="B244" s="1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 ht="15.75" customHeight="1">
      <c r="A245" s="4"/>
      <c r="B245" s="1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 ht="15.75" customHeight="1">
      <c r="A246" s="4"/>
      <c r="B246" s="1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 ht="15.75" customHeight="1">
      <c r="A247" s="4"/>
      <c r="B247" s="1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 ht="15.75" customHeight="1">
      <c r="A248" s="4"/>
      <c r="B248" s="1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 ht="15.75" customHeight="1">
      <c r="A249" s="4"/>
      <c r="B249" s="1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 ht="15.75" customHeight="1">
      <c r="A250" s="4"/>
      <c r="B250" s="1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 ht="15.75" customHeight="1">
      <c r="A251" s="4"/>
      <c r="B251" s="1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 ht="15.75" customHeight="1">
      <c r="A252" s="4"/>
      <c r="B252" s="1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 ht="15.75" customHeight="1">
      <c r="A253" s="4"/>
      <c r="B253" s="1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 ht="15.75" customHeight="1">
      <c r="A254" s="4"/>
      <c r="B254" s="1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 ht="15.75" customHeight="1">
      <c r="A255" s="4"/>
      <c r="B255" s="1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 ht="15.75" customHeight="1">
      <c r="A256" s="4"/>
      <c r="B256" s="1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 ht="15.75" customHeight="1">
      <c r="A257" s="4"/>
      <c r="B257" s="1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 ht="15.75" customHeight="1">
      <c r="A258" s="4"/>
      <c r="B258" s="1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 ht="15.75" customHeight="1">
      <c r="A259" s="4"/>
      <c r="B259" s="1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 ht="15.75" customHeight="1">
      <c r="A260" s="4"/>
      <c r="B260" s="1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ht="15.75" customHeight="1">
      <c r="A261" s="4"/>
      <c r="B261" s="10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 ht="15.75" customHeight="1">
      <c r="A262" s="4"/>
      <c r="B262" s="10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 ht="15.75" customHeight="1">
      <c r="A263" s="4"/>
      <c r="B263" s="10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 ht="15.75" customHeight="1">
      <c r="A264" s="4"/>
      <c r="B264" s="10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 ht="15.75" customHeight="1">
      <c r="A265" s="4"/>
      <c r="B265" s="10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 ht="15.75" customHeight="1">
      <c r="A266" s="4"/>
      <c r="B266" s="10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 ht="15.75" customHeight="1">
      <c r="A267" s="4"/>
      <c r="B267" s="10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 ht="15.75" customHeight="1">
      <c r="A268" s="4"/>
      <c r="B268" s="10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 ht="15.75" customHeight="1">
      <c r="A269" s="4"/>
      <c r="B269" s="10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 ht="15.75" customHeight="1">
      <c r="A270" s="4"/>
      <c r="B270" s="1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 ht="15.75" customHeight="1">
      <c r="A271" s="4"/>
      <c r="B271" s="10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 ht="15.75" customHeight="1">
      <c r="A272" s="4"/>
      <c r="B272" s="10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 ht="15.75" customHeight="1">
      <c r="A273" s="4"/>
      <c r="B273" s="10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 ht="15.75" customHeight="1">
      <c r="A274" s="4"/>
      <c r="B274" s="10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ht="15.75" customHeight="1">
      <c r="A275" s="4"/>
      <c r="B275" s="10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 ht="15.75" customHeight="1">
      <c r="A276" s="4"/>
      <c r="B276" s="10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 ht="15.75" customHeight="1">
      <c r="A277" s="4"/>
      <c r="B277" s="10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 ht="15.75" customHeight="1">
      <c r="A278" s="4"/>
      <c r="B278" s="10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 ht="15.75" customHeight="1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 ht="15.75" customHeight="1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 ht="15.75" customHeight="1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 ht="15.75" customHeight="1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 ht="15.75" customHeight="1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 ht="15.75" customHeight="1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 ht="15.75" customHeight="1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 ht="15.75" customHeight="1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 ht="15.75" customHeight="1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 ht="15.75" customHeight="1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4:55" ht="15.75" customHeight="1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4:55" ht="15.75" customHeight="1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4:55" ht="15.75" customHeight="1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4:55" ht="15.75" customHeight="1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4:55" ht="15.75" customHeight="1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4:55" ht="15.75" customHeight="1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4:55" ht="15.75" customHeight="1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4:55" ht="15.75" customHeight="1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4:55" ht="15.75" customHeight="1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4:55" ht="15.75" customHeight="1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4:55" ht="15.75" customHeight="1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4:55" ht="15.75" customHeight="1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4:55" ht="15.75" customHeight="1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4:55" ht="15.75" customHeight="1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4:55" ht="15.75" customHeight="1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4:55" ht="15.75" customHeight="1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4:55" ht="15.75" customHeight="1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4:55" ht="15.75" customHeight="1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4:55" ht="15.75" customHeight="1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4:55" ht="15.75" customHeight="1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4:55" ht="15.75" customHeight="1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4:55" ht="15.75" customHeight="1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4:55" ht="15.75" customHeight="1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4:55" ht="15.75" customHeight="1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4:55" ht="15.75" customHeight="1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4:55" ht="15.75" customHeight="1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4:55" ht="15.75" customHeight="1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4:55" ht="15.75" customHeight="1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4:55" ht="15.75" customHeight="1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4:55" ht="15.75" customHeight="1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4:55" ht="15.75" customHeight="1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4:55" ht="15.75" customHeight="1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4:55" ht="15.75" customHeight="1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4:55" ht="15.75" customHeight="1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4:55" ht="15.75" customHeight="1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4:55" ht="15.75" customHeight="1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4:55" ht="15.75" customHeight="1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4:55" ht="15.75" customHeight="1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4:55" ht="15.75" customHeight="1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4:55" ht="15.75" customHeight="1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4:55" ht="15.75" customHeight="1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4:55" ht="15.75" customHeight="1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4:55" ht="15.75" customHeight="1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4:55" ht="15.75" customHeight="1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4:55" ht="15.75" customHeight="1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4:55" ht="15.75" customHeight="1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4:55" ht="15.75" customHeight="1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4:55" ht="15.75" customHeight="1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4:55" ht="15.75" customHeight="1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4:55" ht="15.75" customHeight="1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4:55" ht="15.75" customHeight="1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4:55" ht="15.75" customHeight="1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4:55" ht="15.75" customHeight="1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4:55" ht="15.75" customHeight="1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4:55" ht="15.75" customHeight="1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4:55" ht="15.75" customHeight="1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4:55" ht="15.75" customHeight="1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4:55" ht="15.75" customHeight="1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4:55" ht="15.75" customHeight="1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4:55" ht="15.75" customHeight="1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4:55" ht="15.75" customHeight="1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4:55" ht="15.75" customHeight="1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4:55" ht="15.75" customHeight="1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4:55" ht="15.75" customHeight="1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4:55" ht="15.75" customHeight="1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4:55" ht="15.75" customHeight="1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4:55" ht="15.75" customHeight="1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4:55" ht="15.75" customHeight="1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4:55" ht="15.75" customHeight="1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4:55" ht="15.75" customHeight="1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4:55" ht="15.75" customHeight="1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4:55" ht="15.75" customHeight="1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4:55" ht="15.75" customHeight="1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4:55" ht="15.75" customHeight="1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4:55" ht="15.75" customHeight="1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4:55" ht="15.75" customHeight="1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4:55" ht="15.75" customHeight="1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4:55" ht="15.75" customHeight="1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4:55" ht="15.75" customHeight="1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4:55" ht="15.75" customHeight="1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4:55" ht="15.75" customHeight="1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4:55" ht="15.75" customHeight="1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4:55" ht="15.75" customHeight="1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4:55" ht="15.75" customHeight="1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4:55" ht="15.75" customHeight="1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4:55" ht="15.75" customHeight="1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4:55" ht="15.75" customHeight="1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4:55" ht="15.75" customHeight="1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4:55" ht="15.75" customHeight="1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4:55" ht="15.75" customHeight="1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4:55" ht="15.75" customHeight="1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4:55" ht="15.75" customHeight="1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4:55" ht="15.75" customHeight="1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4:55" ht="15.75" customHeight="1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4:55" ht="15.75" customHeight="1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4:55" ht="15.75" customHeight="1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4:55" ht="15.75" customHeight="1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4:55" ht="15.75" customHeight="1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4:55" ht="15.75" customHeight="1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4:55" ht="15.75" customHeight="1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4:55" ht="15.75" customHeight="1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4:55" ht="15.75" customHeight="1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4:55" ht="15.75" customHeight="1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4:55" ht="15.75" customHeight="1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4:55" ht="15.75" customHeight="1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4:55" ht="15.75" customHeight="1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4:55" ht="15.75" customHeight="1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4:55" ht="15.75" customHeight="1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4:55" ht="15.75" customHeight="1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4:55" ht="15.75" customHeight="1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4:55" ht="15.75" customHeight="1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4:55" ht="15.75" customHeight="1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4:55" ht="15.75" customHeight="1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4:55" ht="15.75" customHeight="1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4:55" ht="15.75" customHeight="1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4:55" ht="15.75" customHeight="1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4:55" ht="15.75" customHeight="1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4:55" ht="15.75" customHeight="1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4:55" ht="15.75" customHeight="1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4:55" ht="15.75" customHeight="1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4:55" ht="15.75" customHeight="1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4:55" ht="15.75" customHeight="1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4:55" ht="15.75" customHeight="1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4:55" ht="15.75" customHeight="1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4:55" ht="15.75" customHeight="1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4:55" ht="15.75" customHeight="1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4:55" ht="15.75" customHeight="1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4:55" ht="15.75" customHeight="1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4:55" ht="15.75" customHeight="1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4:55" ht="15.75" customHeight="1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4:55" ht="15.75" customHeight="1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4:55" ht="15.75" customHeight="1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4:55" ht="15.75" customHeight="1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4:55" ht="15.75" customHeight="1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4:55" ht="15.75" customHeight="1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4:55" ht="15.75" customHeight="1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4:55" ht="15.75" customHeight="1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4:55" ht="15.75" customHeight="1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4:55" ht="15.75" customHeight="1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4:55" ht="15.75" customHeight="1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4:55" ht="15.75" customHeight="1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4:55" ht="15.75" customHeight="1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4:55" ht="15.75" customHeight="1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4:55" ht="15.75" customHeight="1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4:55" ht="15.75" customHeight="1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4:55" ht="15.75" customHeight="1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4:55" ht="15.75" customHeight="1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4:55" ht="15.75" customHeight="1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4:55" ht="15.75" customHeight="1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4:55" ht="15.75" customHeight="1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4:55" ht="15.75" customHeight="1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4:55" ht="15.75" customHeight="1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4:55" ht="15.75" customHeight="1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4:55" ht="15.75" customHeight="1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4:55" ht="15.75" customHeight="1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4:55" ht="15.75" customHeight="1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4:55" ht="15.75" customHeight="1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4:55" ht="15.75" customHeight="1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4:55" ht="15.75" customHeight="1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4:55" ht="15.75" customHeight="1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4:55" ht="15.75" customHeight="1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4:55" ht="15.75" customHeight="1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4:55" ht="15.75" customHeight="1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4:55" ht="15.75" customHeight="1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4:55" ht="15.75" customHeight="1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4:55" ht="15.75" customHeight="1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4:55" ht="15.75" customHeight="1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4:55" ht="15.75" customHeight="1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4:55" ht="15.75" customHeight="1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4:55" ht="15.75" customHeight="1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4:55" ht="15.75" customHeight="1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4:55" ht="15.75" customHeight="1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4:55" ht="15.75" customHeight="1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4:55" ht="15.75" customHeight="1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4:55" ht="15.75" customHeight="1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4:55" ht="15.75" customHeight="1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4:55" ht="15.75" customHeight="1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4:55" ht="15.75" customHeight="1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4:55" ht="15.75" customHeight="1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4:55" ht="15.75" customHeight="1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4:55" ht="15.75" customHeight="1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4:55" ht="15.75" customHeight="1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4:55" ht="15.75" customHeight="1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4:55" ht="15.75" customHeight="1"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4:55" ht="15.75" customHeight="1"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4:55" ht="15.75" customHeight="1"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4:55" ht="15.75" customHeight="1"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4:55" ht="15.75" customHeight="1"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4:55" ht="15.75" customHeight="1"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4:55" ht="15.75" customHeight="1"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4:55" ht="15.75" customHeight="1"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4:55" ht="15.75" customHeight="1"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4:55" ht="15.75" customHeight="1"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4:55" ht="15.75" customHeight="1"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4:55" ht="15.75" customHeight="1"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4:55" ht="15.75" customHeight="1"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4:55" ht="15.75" customHeight="1"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4:55" ht="15.75" customHeight="1"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4:55" ht="15.75" customHeight="1"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4:55" ht="15.75" customHeight="1"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4:55" ht="15.75" customHeight="1"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4:55" ht="15.75" customHeight="1"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4:55" ht="15.75" customHeight="1"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4:55" ht="15.75" customHeight="1"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4:55" ht="15.75" customHeight="1"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4:55" ht="15.75" customHeight="1"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4:55" ht="15.75" customHeight="1"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4:55" ht="15.75" customHeight="1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4:55" ht="15.75" customHeight="1"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4:55" ht="15.75" customHeight="1"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4:55" ht="15.75" customHeight="1"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4:55" ht="15.75" customHeight="1"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4:55" ht="15.75" customHeight="1"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4:55" ht="15.75" customHeight="1"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4:55" ht="15.75" customHeight="1"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4:55" ht="15.75" customHeight="1"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4:55" ht="15.75" customHeight="1"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4:55" ht="15.75" customHeight="1"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4:55" ht="15.75" customHeight="1"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4:55" ht="15.75" customHeight="1"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4:55" ht="15.75" customHeight="1"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spans="4:55" ht="15.75" customHeight="1"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spans="4:55" ht="15.75" customHeight="1"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spans="4:55" ht="15.75" customHeight="1"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spans="4:55" ht="15.75" customHeight="1"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spans="4:55" ht="15.75" customHeight="1"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</row>
    <row r="515" spans="4:55" ht="15.75" customHeight="1"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</row>
    <row r="516" spans="4:55" ht="15.75" customHeight="1"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spans="4:55" ht="15.75" customHeight="1"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spans="4:55" ht="15.75" customHeight="1"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spans="4:55" ht="15.75" customHeight="1"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spans="4:55" ht="15.75" customHeight="1"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spans="4:55" ht="15.75" customHeight="1"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4:55" ht="15.75" customHeight="1"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4:55" ht="15.75" customHeight="1"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spans="4:55" ht="15.75" customHeight="1"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spans="4:55" ht="15.75" customHeight="1"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spans="4:55" ht="15.75" customHeight="1"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spans="4:55" ht="15.75" customHeight="1"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</row>
    <row r="528" spans="4:55" ht="15.75" customHeight="1"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</row>
    <row r="529" spans="4:55" ht="15.75" customHeight="1"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spans="4:55" ht="15.75" customHeight="1"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spans="4:55" ht="15.75" customHeight="1"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spans="4:55" ht="15.75" customHeight="1"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spans="4:55" ht="15.75" customHeight="1"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spans="4:55" ht="15.75" customHeight="1"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</row>
    <row r="535" spans="4:55" ht="15.75" customHeight="1"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</row>
    <row r="536" spans="4:55" ht="15.75" customHeight="1"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spans="4:55" ht="15.75" customHeight="1"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spans="4:55" ht="15.75" customHeight="1"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spans="4:55" ht="15.75" customHeight="1"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</row>
    <row r="540" spans="4:55" ht="15.75" customHeight="1"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</row>
    <row r="541" spans="4:55" ht="15.75" customHeight="1"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spans="4:55" ht="15.75" customHeight="1"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spans="4:55" ht="15.75" customHeight="1"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spans="4:55" ht="15.75" customHeight="1"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spans="4:55" ht="15.75" customHeight="1"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</row>
    <row r="546" spans="4:55" ht="15.75" customHeight="1"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</row>
    <row r="547" spans="4:55" ht="15.75" customHeight="1"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spans="4:55" ht="15.75" customHeight="1"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4:55" ht="15.75" customHeight="1"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4:55" ht="15.75" customHeight="1"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4:55" ht="15.75" customHeight="1"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4:55" ht="15.75" customHeight="1"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</row>
    <row r="553" spans="4:55" ht="15.75" customHeight="1"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</row>
    <row r="554" spans="4:55" ht="15.75" customHeight="1"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</row>
    <row r="555" spans="4:55" ht="15.75" customHeight="1"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</row>
    <row r="556" spans="4:55" ht="15.75" customHeight="1"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</row>
    <row r="557" spans="4:55" ht="15.75" customHeight="1"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</row>
    <row r="558" spans="4:55" ht="15.75" customHeight="1"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</row>
    <row r="559" spans="4:55" ht="15.75" customHeight="1"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</row>
    <row r="560" spans="4:55" ht="15.75" customHeight="1"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</row>
    <row r="561" spans="4:55" ht="15.75" customHeight="1"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</row>
    <row r="562" spans="4:55" ht="15.75" customHeight="1"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</row>
    <row r="563" spans="4:55" ht="15.75" customHeight="1"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</row>
    <row r="564" spans="4:55" ht="15.75" customHeight="1"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</row>
    <row r="565" spans="4:55" ht="15.75" customHeight="1"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</row>
    <row r="566" spans="4:55" ht="15.75" customHeight="1"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</row>
    <row r="567" spans="4:55" ht="15.75" customHeight="1"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spans="4:55" ht="15.75" customHeight="1"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spans="4:55" ht="15.75" customHeight="1"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spans="4:55" ht="15.75" customHeight="1"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</row>
    <row r="571" spans="4:55" ht="15.75" customHeight="1"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</row>
    <row r="572" spans="4:55" ht="15.75" customHeight="1"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</row>
    <row r="573" spans="4:55" ht="15.75" customHeight="1"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</row>
    <row r="574" spans="4:55" ht="15.75" customHeight="1"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</row>
    <row r="575" spans="4:55" ht="15.75" customHeight="1"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</row>
    <row r="576" spans="4:55" ht="15.75" customHeight="1"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</row>
    <row r="577" spans="4:55" ht="15.75" customHeight="1"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</row>
    <row r="578" spans="4:55" ht="15.75" customHeight="1"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</row>
    <row r="579" spans="4:55" ht="15.75" customHeight="1"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</row>
    <row r="580" spans="4:55" ht="15.75" customHeight="1"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</row>
    <row r="581" spans="4:55" ht="15.75" customHeight="1"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</row>
    <row r="582" spans="4:55" ht="15.75" customHeight="1"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</row>
    <row r="583" spans="4:55" ht="15.75" customHeight="1"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</row>
    <row r="584" spans="4:55" ht="15.75" customHeight="1"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</row>
    <row r="585" spans="4:55" ht="15.75" customHeight="1"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</row>
    <row r="586" spans="4:55" ht="15.75" customHeight="1"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</row>
    <row r="587" spans="4:55" ht="15.75" customHeight="1"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</row>
    <row r="588" spans="4:55" ht="15.75" customHeight="1"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</row>
    <row r="589" spans="4:55" ht="15.75" customHeight="1"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</row>
    <row r="590" spans="4:55" ht="15.75" customHeight="1"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</row>
    <row r="591" spans="4:55" ht="15.75" customHeight="1"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</row>
    <row r="592" spans="4:55" ht="15.75" customHeight="1"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</row>
    <row r="593" spans="4:55" ht="15.75" customHeight="1"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</row>
    <row r="594" spans="4:55" ht="15.75" customHeight="1"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</row>
    <row r="595" spans="4:55" ht="15.75" customHeight="1"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</row>
    <row r="596" spans="4:55" ht="15.75" customHeight="1"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</row>
    <row r="597" spans="4:55" ht="15.75" customHeight="1"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</row>
    <row r="598" spans="4:55" ht="15.75" customHeight="1"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</row>
    <row r="599" spans="4:55" ht="15.75" customHeight="1"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</row>
    <row r="600" spans="4:55" ht="15.75" customHeight="1"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</row>
    <row r="601" spans="4:55" ht="15.75" customHeight="1"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</row>
    <row r="602" spans="4:55" ht="15.75" customHeight="1"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</row>
    <row r="603" spans="4:55" ht="15.75" customHeight="1"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</row>
    <row r="604" spans="4:55" ht="15.75" customHeight="1"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</row>
    <row r="605" spans="4:55" ht="15.75" customHeight="1"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</row>
    <row r="606" spans="4:55" ht="15.75" customHeight="1"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</row>
    <row r="607" spans="4:55" ht="15.75" customHeight="1"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</row>
    <row r="608" spans="4:55" ht="15.75" customHeight="1"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</row>
    <row r="609" spans="4:55" ht="15.75" customHeight="1"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</row>
    <row r="610" spans="4:55" ht="15.75" customHeight="1"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</row>
    <row r="611" spans="4:55" ht="15.75" customHeight="1"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</row>
    <row r="612" spans="4:55" ht="15.75" customHeight="1"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</row>
    <row r="613" spans="4:55" ht="15.75" customHeight="1"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</row>
    <row r="614" spans="4:55" ht="15.75" customHeight="1"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</row>
    <row r="615" spans="4:55" ht="15.75" customHeight="1"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</row>
    <row r="616" spans="4:55" ht="15.75" customHeight="1"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</row>
    <row r="617" spans="4:55" ht="15.75" customHeight="1"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</row>
    <row r="618" spans="4:55" ht="15.75" customHeight="1"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</row>
    <row r="619" spans="4:55" ht="15.75" customHeight="1"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</row>
    <row r="620" spans="4:55" ht="15.75" customHeight="1"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</row>
    <row r="621" spans="4:55" ht="15.75" customHeight="1"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</row>
    <row r="622" spans="4:55" ht="15.75" customHeight="1"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</row>
    <row r="623" spans="4:55" ht="15.75" customHeight="1"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</row>
    <row r="624" spans="4:55" ht="15.75" customHeight="1"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</row>
    <row r="625" spans="4:55" ht="15.75" customHeight="1"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</row>
    <row r="626" spans="4:55" ht="15.75" customHeight="1"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</row>
    <row r="627" spans="4:55" ht="15.75" customHeight="1"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</row>
    <row r="628" spans="4:55" ht="15.75" customHeight="1"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</row>
    <row r="629" spans="4:55" ht="15.75" customHeight="1"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</row>
    <row r="630" spans="4:55" ht="15.75" customHeight="1"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</row>
    <row r="631" spans="4:55" ht="15.75" customHeight="1"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</row>
    <row r="632" spans="4:55" ht="15.75" customHeight="1"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</row>
    <row r="633" spans="4:55" ht="15.75" customHeight="1"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</row>
    <row r="634" spans="4:55" ht="15.75" customHeight="1"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</row>
    <row r="635" spans="4:55" ht="15.75" customHeight="1"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</row>
    <row r="636" spans="4:55" ht="15.75" customHeight="1"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</row>
    <row r="637" spans="4:55" ht="15.75" customHeight="1"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</row>
    <row r="638" spans="4:55" ht="15.75" customHeight="1"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</row>
    <row r="639" spans="4:55" ht="15.75" customHeight="1"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</row>
    <row r="640" spans="4:55" ht="15.75" customHeight="1"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</row>
    <row r="641" spans="4:55" ht="15.75" customHeight="1"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</row>
    <row r="642" spans="4:55" ht="15.75" customHeight="1"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</row>
    <row r="643" spans="4:55" ht="15.75" customHeight="1"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</row>
    <row r="644" spans="4:55" ht="15.75" customHeight="1"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</row>
    <row r="645" spans="4:55" ht="15.75" customHeight="1"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</row>
    <row r="646" spans="4:55" ht="15.75" customHeight="1"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</row>
    <row r="647" spans="4:55" ht="15.75" customHeight="1"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</row>
    <row r="648" spans="4:55" ht="15.75" customHeight="1"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</row>
    <row r="649" spans="4:55" ht="15.75" customHeight="1"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</row>
    <row r="650" spans="4:55" ht="15.75" customHeight="1"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</row>
    <row r="651" spans="4:55" ht="15.75" customHeight="1"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</row>
    <row r="652" spans="4:55" ht="15.75" customHeight="1"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</row>
    <row r="653" spans="4:55" ht="15.75" customHeight="1"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</row>
    <row r="654" spans="4:55" ht="15.75" customHeight="1"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</row>
    <row r="655" spans="4:55" ht="15.75" customHeight="1"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</row>
    <row r="656" spans="4:55" ht="15.75" customHeight="1"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</row>
    <row r="657" spans="4:55" ht="15.75" customHeight="1"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</row>
    <row r="658" spans="4:55" ht="15.75" customHeight="1"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</row>
    <row r="659" spans="4:55" ht="15.75" customHeight="1"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</row>
    <row r="660" spans="4:55" ht="15.75" customHeight="1"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</row>
    <row r="661" spans="4:55" ht="15.75" customHeight="1"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</row>
    <row r="662" spans="4:55" ht="15.75" customHeight="1"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</row>
    <row r="663" spans="4:55" ht="15.75" customHeight="1"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</row>
    <row r="664" spans="4:55" ht="15.75" customHeight="1"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</row>
    <row r="665" spans="4:55" ht="15.75" customHeight="1"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</row>
    <row r="666" spans="4:55" ht="15.75" customHeight="1"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</row>
    <row r="667" spans="4:55" ht="15.75" customHeight="1"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</row>
    <row r="668" spans="4:55" ht="15.75" customHeight="1"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</row>
    <row r="669" spans="4:55" ht="15.75" customHeight="1"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</row>
    <row r="670" spans="4:55" ht="15.75" customHeight="1"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</row>
    <row r="671" spans="4:55" ht="15.75" customHeight="1"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</row>
    <row r="672" spans="4:55" ht="15.75" customHeight="1"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</row>
    <row r="673" spans="4:55" ht="15.75" customHeight="1"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</row>
    <row r="674" spans="4:55" ht="15.75" customHeight="1"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</row>
    <row r="675" spans="4:55" ht="15.75" customHeight="1"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</row>
    <row r="676" spans="4:55" ht="15.75" customHeight="1"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</row>
    <row r="677" spans="4:55" ht="15.75" customHeight="1"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</row>
    <row r="678" spans="4:55" ht="15.75" customHeight="1"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</row>
    <row r="679" spans="4:55" ht="15.75" customHeight="1"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</row>
    <row r="680" spans="4:55" ht="15.75" customHeight="1"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</row>
    <row r="681" spans="4:55" ht="15.75" customHeight="1"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</row>
    <row r="682" spans="4:55" ht="15.75" customHeight="1"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</row>
    <row r="683" spans="4:55" ht="15.75" customHeight="1"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</row>
    <row r="684" spans="4:55" ht="15.75" customHeight="1"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</row>
    <row r="685" spans="4:55" ht="15.75" customHeight="1"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</row>
    <row r="686" spans="4:55" ht="15.75" customHeight="1"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</row>
    <row r="687" spans="4:55" ht="15.75" customHeight="1"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</row>
    <row r="688" spans="4:55" ht="15.75" customHeight="1"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</row>
    <row r="689" spans="4:55" ht="15.75" customHeight="1"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</row>
    <row r="690" spans="4:55" ht="15.75" customHeight="1"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</row>
    <row r="691" spans="4:55" ht="15.75" customHeight="1"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</row>
    <row r="692" spans="4:55" ht="15.75" customHeight="1"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</row>
    <row r="693" spans="4:55" ht="15.75" customHeight="1"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</row>
    <row r="694" spans="4:55" ht="15.75" customHeight="1"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</row>
    <row r="695" spans="4:55" ht="15.75" customHeight="1"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</row>
    <row r="696" spans="4:55" ht="15.75" customHeight="1"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</row>
    <row r="697" spans="4:55" ht="15.75" customHeight="1"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</row>
    <row r="698" spans="4:55" ht="15.75" customHeight="1"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</row>
    <row r="699" spans="4:55" ht="15.75" customHeight="1"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</row>
    <row r="700" spans="4:55" ht="15.75" customHeight="1"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</row>
    <row r="701" spans="4:55" ht="15.75" customHeight="1"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</row>
    <row r="702" spans="4:55" ht="15.75" customHeight="1"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</row>
    <row r="703" spans="4:55" ht="15.75" customHeight="1"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</row>
    <row r="704" spans="4:55" ht="15.75" customHeight="1"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</row>
    <row r="705" spans="4:55" ht="15.75" customHeight="1"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</row>
    <row r="706" spans="4:55" ht="15.75" customHeight="1"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</row>
    <row r="707" spans="4:55" ht="15.75" customHeight="1"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</row>
    <row r="708" spans="4:55" ht="15.75" customHeight="1"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</row>
    <row r="709" spans="4:55" ht="15.75" customHeight="1"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</row>
    <row r="710" spans="4:55" ht="15.75" customHeight="1"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</row>
    <row r="711" spans="4:55" ht="15.75" customHeight="1"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</row>
    <row r="712" spans="4:55" ht="15.75" customHeight="1"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</row>
    <row r="713" spans="4:55" ht="15.75" customHeight="1"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</row>
    <row r="714" spans="4:55" ht="15.75" customHeight="1"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</row>
    <row r="715" spans="4:55" ht="15.75" customHeight="1"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</row>
    <row r="716" spans="4:55" ht="15.75" customHeight="1"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</row>
    <row r="717" spans="4:55" ht="15.75" customHeight="1"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</row>
    <row r="718" spans="4:55" ht="15.75" customHeight="1"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</row>
    <row r="719" spans="4:55" ht="15.75" customHeight="1"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</row>
    <row r="720" spans="4:55" ht="15.75" customHeight="1"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</row>
    <row r="721" spans="4:55" ht="15.75" customHeight="1"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</row>
    <row r="722" spans="4:55" ht="15.75" customHeight="1"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</row>
    <row r="723" spans="4:55" ht="15.75" customHeight="1"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</row>
    <row r="724" spans="4:55" ht="15.75" customHeight="1"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</row>
    <row r="725" spans="4:55" ht="15.75" customHeight="1"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</row>
    <row r="726" spans="4:55" ht="15.75" customHeight="1"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</row>
    <row r="727" spans="4:55" ht="15.75" customHeight="1"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</row>
    <row r="728" spans="4:55" ht="15.75" customHeight="1"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</row>
    <row r="729" spans="4:55" ht="15.75" customHeight="1"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</row>
    <row r="730" spans="4:55" ht="15.75" customHeight="1"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</row>
    <row r="731" spans="4:55" ht="15.75" customHeight="1"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</row>
    <row r="732" spans="4:55" ht="15.75" customHeight="1"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</row>
    <row r="733" spans="4:55" ht="15.75" customHeight="1"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</row>
    <row r="734" spans="4:55" ht="15.75" customHeight="1"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</row>
    <row r="735" spans="4:55" ht="15.75" customHeight="1"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</row>
    <row r="736" spans="4:55" ht="15.75" customHeight="1"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</row>
    <row r="737" spans="4:55" ht="15.75" customHeight="1"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</row>
    <row r="738" spans="4:55" ht="15.75" customHeight="1"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</row>
    <row r="739" spans="4:55" ht="15.75" customHeight="1"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</row>
    <row r="740" spans="4:55" ht="15.75" customHeight="1"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</row>
    <row r="741" spans="4:55" ht="15.75" customHeight="1"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</row>
    <row r="742" spans="4:55" ht="15.75" customHeight="1"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</row>
    <row r="743" spans="4:55" ht="15.75" customHeight="1"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</row>
    <row r="744" spans="4:55" ht="15.75" customHeight="1"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</row>
    <row r="745" spans="4:55" ht="15.75" customHeight="1"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</row>
    <row r="746" spans="4:55" ht="15.75" customHeight="1"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</row>
    <row r="747" spans="4:55" ht="15.75" customHeight="1"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</row>
    <row r="748" spans="4:55" ht="15.75" customHeight="1"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</row>
    <row r="749" spans="4:55" ht="15.75" customHeight="1"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</row>
    <row r="750" spans="4:55" ht="15.75" customHeight="1"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</row>
    <row r="751" spans="4:55" ht="15.75" customHeight="1"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</row>
    <row r="752" spans="4:55" ht="15.75" customHeight="1"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</row>
    <row r="753" spans="4:55" ht="15.75" customHeight="1"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</row>
    <row r="754" spans="4:55" ht="15.75" customHeight="1"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</row>
    <row r="755" spans="4:55" ht="15.75" customHeight="1"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</row>
    <row r="756" spans="4:55" ht="15.75" customHeight="1"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</row>
    <row r="757" spans="4:55" ht="15.75" customHeight="1"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</row>
    <row r="758" spans="4:55" ht="15.75" customHeight="1"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</row>
    <row r="759" spans="4:55" ht="15.75" customHeight="1"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</row>
    <row r="760" spans="4:55" ht="15.75" customHeight="1"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</row>
    <row r="761" spans="4:55" ht="15.75" customHeight="1"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</row>
    <row r="762" spans="4:55" ht="15.75" customHeight="1"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</row>
    <row r="763" spans="4:55" ht="15.75" customHeight="1"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</row>
    <row r="764" spans="4:55" ht="15.75" customHeight="1"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</row>
    <row r="765" spans="4:55" ht="15.75" customHeight="1"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</row>
    <row r="766" spans="4:55" ht="15.75" customHeight="1"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</row>
    <row r="767" spans="4:55" ht="15.75" customHeight="1"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</row>
    <row r="768" spans="4:55" ht="15.75" customHeight="1"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</row>
    <row r="769" spans="4:55" ht="15.75" customHeight="1"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</row>
    <row r="770" spans="4:55" ht="15.75" customHeight="1"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</row>
    <row r="771" spans="4:55" ht="15.75" customHeight="1"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</row>
    <row r="772" spans="4:55" ht="15.75" customHeight="1"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</row>
    <row r="773" spans="4:55" ht="15.75" customHeight="1"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</row>
    <row r="774" spans="4:55" ht="15.75" customHeight="1"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</row>
    <row r="775" spans="4:55" ht="15.75" customHeight="1"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</row>
    <row r="776" spans="4:55" ht="15.75" customHeight="1"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</row>
    <row r="777" spans="4:55" ht="15.75" customHeight="1"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</row>
    <row r="778" spans="4:55" ht="15.75" customHeight="1"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</row>
    <row r="779" spans="4:55" ht="15.75" customHeight="1"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</row>
    <row r="780" spans="4:55" ht="15.75" customHeight="1"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</row>
    <row r="781" spans="4:55" ht="15.75" customHeight="1"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</row>
    <row r="782" spans="4:55" ht="15.75" customHeight="1"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</row>
    <row r="783" spans="4:55" ht="15.75" customHeight="1"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</row>
    <row r="784" spans="4:55" ht="15.75" customHeight="1"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</row>
    <row r="785" spans="4:55" ht="15.75" customHeight="1"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</row>
    <row r="786" spans="4:55" ht="15.75" customHeight="1"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</row>
    <row r="787" spans="4:55" ht="15.75" customHeight="1"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</row>
    <row r="788" spans="4:55" ht="15.75" customHeight="1"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</row>
    <row r="789" spans="4:55" ht="15.75" customHeight="1"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</row>
    <row r="790" spans="4:55" ht="15.75" customHeight="1"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</row>
    <row r="791" spans="4:55" ht="15.75" customHeight="1"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</row>
    <row r="792" spans="4:55" ht="15.75" customHeight="1"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</row>
    <row r="793" spans="4:55" ht="15.75" customHeight="1"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</row>
    <row r="794" spans="4:55" ht="15.75" customHeight="1"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</row>
    <row r="795" spans="4:55" ht="15.75" customHeight="1"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</row>
    <row r="796" spans="4:55" ht="15.75" customHeight="1"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</row>
    <row r="797" spans="4:55" ht="15.75" customHeight="1"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</row>
    <row r="798" spans="4:55" ht="15.75" customHeight="1"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</row>
    <row r="799" spans="4:55" ht="15.75" customHeight="1"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</row>
    <row r="800" spans="4:55" ht="15.75" customHeight="1"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</row>
    <row r="801" spans="4:55" ht="15.75" customHeight="1"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</row>
    <row r="802" spans="4:55" ht="15.75" customHeight="1"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</row>
    <row r="803" spans="4:55" ht="15.75" customHeight="1"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</row>
    <row r="804" spans="4:55" ht="15.75" customHeight="1"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</row>
    <row r="805" spans="4:55" ht="15.75" customHeight="1"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</row>
    <row r="806" spans="4:55" ht="15.75" customHeight="1"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</row>
    <row r="807" spans="4:55" ht="15.75" customHeight="1"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</row>
    <row r="808" spans="4:55" ht="15.75" customHeight="1"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</row>
    <row r="809" spans="4:55" ht="15.75" customHeight="1"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</row>
    <row r="810" spans="4:55" ht="15.75" customHeight="1"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</row>
    <row r="811" spans="4:55" ht="15.75" customHeight="1"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</row>
    <row r="812" spans="4:55" ht="15.75" customHeight="1"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</row>
    <row r="813" spans="4:55" ht="15.75" customHeight="1"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</row>
    <row r="814" spans="4:55" ht="15.75" customHeight="1"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</row>
    <row r="815" spans="4:55" ht="15.75" customHeight="1"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</row>
    <row r="816" spans="4:55" ht="15.75" customHeight="1"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</row>
    <row r="817" spans="4:55" ht="15.75" customHeight="1"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</row>
    <row r="818" spans="4:55" ht="15.75" customHeight="1"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</row>
    <row r="819" spans="4:55" ht="15.75" customHeight="1"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</row>
    <row r="820" spans="4:55" ht="15.75" customHeight="1"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</row>
    <row r="821" spans="4:55" ht="15.75" customHeight="1"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</row>
    <row r="822" spans="4:55" ht="15.75" customHeight="1"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</row>
    <row r="823" spans="4:55" ht="15.75" customHeight="1"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</row>
    <row r="824" spans="4:55" ht="15.75" customHeight="1"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</row>
    <row r="825" spans="4:55" ht="15.75" customHeight="1"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</row>
    <row r="826" spans="4:55" ht="15.75" customHeight="1"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</row>
    <row r="827" spans="4:55" ht="15.75" customHeight="1"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</row>
    <row r="828" spans="4:55" ht="15.75" customHeight="1"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</row>
    <row r="829" spans="4:55" ht="15.75" customHeight="1"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</row>
    <row r="830" spans="4:55" ht="15.75" customHeight="1"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</row>
    <row r="831" spans="4:55" ht="15.75" customHeight="1"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</row>
    <row r="832" spans="4:55" ht="15.75" customHeight="1"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</row>
    <row r="833" spans="4:55" ht="15.75" customHeight="1"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</row>
    <row r="834" spans="4:55" ht="15.75" customHeight="1"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</row>
    <row r="835" spans="4:55" ht="15.75" customHeight="1"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</row>
    <row r="836" spans="4:55" ht="15.75" customHeight="1"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</row>
    <row r="837" spans="4:55" ht="15.75" customHeight="1"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</row>
    <row r="838" spans="4:55" ht="15.75" customHeight="1"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</row>
    <row r="839" spans="4:55" ht="15.75" customHeight="1"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</row>
    <row r="840" spans="4:55" ht="15.75" customHeight="1"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</row>
    <row r="841" spans="4:55" ht="15.75" customHeight="1"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</row>
    <row r="842" spans="4:55" ht="15.75" customHeight="1"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</row>
    <row r="843" spans="4:55" ht="15.75" customHeight="1"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</row>
    <row r="844" spans="4:55" ht="15.75" customHeight="1"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</row>
    <row r="845" spans="4:55" ht="15.75" customHeight="1"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</row>
    <row r="846" spans="4:55" ht="15.75" customHeight="1"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</row>
    <row r="847" spans="4:55" ht="15.75" customHeight="1"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</row>
    <row r="848" spans="4:55" ht="15.75" customHeight="1"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</row>
    <row r="849" spans="4:55" ht="15.75" customHeight="1"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</row>
    <row r="850" spans="4:55" ht="15.75" customHeight="1"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</row>
    <row r="851" spans="4:55" ht="15.75" customHeight="1"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</row>
    <row r="852" spans="4:55" ht="15.75" customHeight="1"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</row>
    <row r="853" spans="4:55" ht="15.75" customHeight="1"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</row>
    <row r="854" spans="4:55" ht="15.75" customHeight="1"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</row>
    <row r="855" spans="4:55" ht="15.75" customHeight="1"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</row>
    <row r="856" spans="4:55" ht="15.75" customHeight="1"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</row>
    <row r="857" spans="4:55" ht="15.75" customHeight="1"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</row>
    <row r="858" spans="4:55" ht="15.75" customHeight="1"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</row>
    <row r="859" spans="4:55" ht="15.75" customHeight="1"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</row>
    <row r="860" spans="4:55" ht="15.75" customHeight="1"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</row>
    <row r="861" spans="4:55" ht="15.75" customHeight="1"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</row>
    <row r="862" spans="4:55" ht="15.75" customHeight="1"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</row>
    <row r="863" spans="4:55" ht="15.75" customHeight="1"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</row>
    <row r="864" spans="4:55" ht="15.75" customHeight="1"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</row>
    <row r="865" spans="4:55" ht="15.75" customHeight="1"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</row>
    <row r="866" spans="4:55" ht="15.75" customHeight="1"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</row>
    <row r="867" spans="4:55" ht="15.75" customHeight="1"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</row>
    <row r="868" spans="4:55" ht="15.75" customHeight="1"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</row>
    <row r="869" spans="4:55" ht="15.75" customHeight="1"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</row>
    <row r="870" spans="4:55" ht="15.75" customHeight="1"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</row>
    <row r="871" spans="4:55" ht="15.75" customHeight="1"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</row>
    <row r="872" spans="4:55" ht="15.75" customHeight="1"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</row>
    <row r="873" spans="4:55" ht="15.75" customHeight="1"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</row>
    <row r="874" spans="4:55" ht="15.75" customHeight="1"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</row>
    <row r="875" spans="4:55" ht="15.75" customHeight="1"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</row>
    <row r="876" spans="4:55" ht="15.75" customHeight="1"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</row>
    <row r="877" spans="4:55" ht="15.75" customHeight="1"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</row>
    <row r="878" spans="4:55" ht="15.75" customHeight="1"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</row>
    <row r="879" spans="4:55" ht="15.75" customHeight="1"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</row>
    <row r="880" spans="4:55" ht="15.75" customHeight="1"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</row>
    <row r="881" spans="4:55" ht="15.75" customHeight="1"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</row>
    <row r="882" spans="4:55" ht="15.75" customHeight="1"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</row>
    <row r="883" spans="4:55" ht="15.75" customHeight="1"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</row>
    <row r="884" spans="4:55" ht="15.75" customHeight="1"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</row>
    <row r="885" spans="4:55" ht="15.75" customHeight="1"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</row>
    <row r="886" spans="4:55" ht="15.75" customHeight="1"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</row>
    <row r="887" spans="4:55" ht="15.75" customHeight="1"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</row>
    <row r="888" spans="4:55" ht="15.75" customHeight="1"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</row>
    <row r="889" spans="4:55" ht="15.75" customHeight="1"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</row>
    <row r="890" spans="4:55" ht="15.75" customHeight="1"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</row>
    <row r="891" spans="4:55" ht="15.75" customHeight="1"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</row>
    <row r="892" spans="4:55" ht="15.75" customHeight="1"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</row>
    <row r="893" spans="4:55" ht="15.75" customHeight="1"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</row>
    <row r="894" spans="4:55" ht="15.75" customHeight="1"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</row>
    <row r="895" spans="4:55" ht="15.75" customHeight="1"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</row>
    <row r="896" spans="4:55" ht="15.75" customHeight="1"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</row>
    <row r="897" spans="4:55" ht="15.75" customHeight="1"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</row>
    <row r="898" spans="4:55" ht="15.75" customHeight="1"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</row>
    <row r="899" spans="4:55" ht="15.75" customHeight="1"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</row>
    <row r="900" spans="4:55" ht="15.75" customHeight="1"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</row>
    <row r="901" spans="4:55" ht="15.75" customHeight="1"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</row>
    <row r="902" spans="4:55" ht="15.75" customHeight="1"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</row>
    <row r="903" spans="4:55" ht="15.75" customHeight="1"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</row>
    <row r="904" spans="4:55" ht="15.75" customHeight="1"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</row>
    <row r="905" spans="4:55" ht="15.75" customHeight="1"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</row>
    <row r="906" spans="4:55" ht="15.75" customHeight="1"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</row>
    <row r="907" spans="4:55" ht="15.75" customHeight="1"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</row>
    <row r="908" spans="4:55" ht="15.75" customHeight="1"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</row>
    <row r="909" spans="4:55" ht="15.75" customHeight="1"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</row>
    <row r="910" spans="4:55" ht="15.75" customHeight="1"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</row>
    <row r="911" spans="4:55" ht="15.75" customHeight="1"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</row>
    <row r="912" spans="4:55" ht="15.75" customHeight="1"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</row>
    <row r="913" spans="4:55" ht="15.75" customHeight="1"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</row>
    <row r="914" spans="4:55" ht="15.75" customHeight="1"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</row>
    <row r="915" spans="4:55" ht="15.75" customHeight="1"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</row>
    <row r="916" spans="4:55" ht="15.75" customHeight="1"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</row>
    <row r="917" spans="4:55" ht="15.75" customHeight="1"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</row>
    <row r="918" spans="4:55" ht="15.75" customHeight="1"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</row>
    <row r="919" spans="4:55" ht="15.75" customHeight="1"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</row>
    <row r="920" spans="4:55" ht="15.75" customHeight="1"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</row>
    <row r="921" spans="4:55" ht="15.75" customHeight="1"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</row>
    <row r="922" spans="4:55" ht="15.75" customHeight="1"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</row>
    <row r="923" spans="4:55" ht="15.75" customHeight="1"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</row>
    <row r="924" spans="4:55" ht="15.75" customHeight="1"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</row>
    <row r="925" spans="4:55" ht="15.75" customHeight="1"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</row>
    <row r="926" spans="4:55" ht="15.75" customHeight="1"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</row>
    <row r="927" spans="4:55" ht="15.75" customHeight="1"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</row>
    <row r="928" spans="4:55" ht="15.75" customHeight="1"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</row>
    <row r="929" spans="4:55" ht="15.75" customHeight="1"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</row>
    <row r="930" spans="4:55" ht="15.75" customHeight="1"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</row>
    <row r="931" spans="4:55" ht="15.75" customHeight="1"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</row>
    <row r="932" spans="4:55" ht="15.75" customHeight="1"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</row>
    <row r="933" spans="4:55" ht="15.75" customHeight="1"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</row>
    <row r="934" spans="4:55" ht="15.75" customHeight="1"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</row>
    <row r="935" spans="4:55" ht="15.75" customHeight="1"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</row>
    <row r="936" spans="4:55" ht="15.75" customHeight="1"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</row>
    <row r="937" spans="4:55" ht="15.75" customHeight="1"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</row>
    <row r="938" spans="4:55" ht="15.75" customHeight="1"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</row>
    <row r="939" spans="4:55" ht="15.75" customHeight="1"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</row>
    <row r="940" spans="4:55" ht="15.75" customHeight="1"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</row>
    <row r="941" spans="4:55" ht="15.75" customHeight="1"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</row>
    <row r="942" spans="4:55" ht="15.75" customHeight="1"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</row>
    <row r="943" spans="4:55" ht="15.75" customHeight="1"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</row>
    <row r="944" spans="4:55" ht="15.75" customHeight="1"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</row>
    <row r="945" spans="4:55" ht="15.75" customHeight="1"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</row>
    <row r="946" spans="4:55" ht="15.75" customHeight="1"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</row>
    <row r="947" spans="4:55" ht="15.75" customHeight="1"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</row>
    <row r="948" spans="4:55" ht="15.75" customHeight="1"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</row>
    <row r="949" spans="4:55" ht="15.75" customHeight="1"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</row>
    <row r="950" spans="4:55" ht="15.75" customHeight="1"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</row>
    <row r="951" spans="4:55" ht="15.75" customHeight="1"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</row>
    <row r="952" spans="4:55" ht="15.75" customHeight="1"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</row>
    <row r="953" spans="4:55" ht="15.75" customHeight="1"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</row>
    <row r="954" spans="4:55" ht="15.75" customHeight="1"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</row>
    <row r="955" spans="4:55" ht="15.75" customHeight="1"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</row>
    <row r="956" spans="4:55" ht="15.75" customHeight="1"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</row>
    <row r="957" spans="4:55" ht="15.75" customHeight="1"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</row>
    <row r="958" spans="4:55" ht="15.75" customHeight="1"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</row>
    <row r="959" spans="4:55" ht="15.75" customHeight="1"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</row>
    <row r="960" spans="4:55" ht="15.75" customHeight="1"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</row>
    <row r="961" spans="4:55" ht="15.75" customHeight="1"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</row>
    <row r="962" spans="4:55" ht="15.75" customHeight="1"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</row>
    <row r="963" spans="4:55" ht="15.75" customHeight="1"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</row>
    <row r="964" spans="4:55" ht="15.75" customHeight="1"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</row>
    <row r="965" spans="4:55" ht="15.75" customHeight="1"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</row>
    <row r="966" spans="4:55" ht="15.75" customHeight="1"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</row>
    <row r="967" spans="4:55" ht="15.75" customHeight="1"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</row>
    <row r="968" spans="4:55" ht="15.75" customHeight="1"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</row>
    <row r="969" spans="4:55" ht="15.75" customHeight="1"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</row>
    <row r="970" spans="4:55" ht="15.75" customHeight="1"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</row>
    <row r="971" spans="4:55" ht="15.75" customHeight="1"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</row>
    <row r="972" spans="4:55" ht="15.75" customHeight="1"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</row>
    <row r="973" spans="4:55" ht="15.75" customHeight="1"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</row>
    <row r="974" spans="4:55" ht="15.75" customHeight="1"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</row>
    <row r="975" spans="4:55" ht="15.75" customHeight="1"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</row>
    <row r="976" spans="4:55" ht="15.75" customHeight="1"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</row>
    <row r="977" spans="4:55" ht="15.75" customHeight="1"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</row>
    <row r="978" spans="4:55" ht="15.75" customHeight="1"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</row>
    <row r="979" spans="4:55" ht="15.75" customHeight="1"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</row>
    <row r="980" spans="4:55" ht="15.75" customHeight="1"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</row>
    <row r="981" spans="4:55" ht="15.75" customHeight="1"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</row>
    <row r="982" spans="4:55" ht="15.75" customHeight="1"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</row>
    <row r="983" spans="4:55" ht="15.75" customHeight="1"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</row>
    <row r="984" spans="4:55" ht="15.75" customHeight="1"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</row>
    <row r="985" spans="4:55" ht="15.75" customHeight="1"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</row>
    <row r="986" spans="4:55" ht="15.75" customHeight="1"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</row>
    <row r="987" spans="4:55" ht="15.75" customHeight="1"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</row>
    <row r="988" spans="4:55" ht="15.75" customHeight="1"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</row>
    <row r="989" spans="4:55" ht="15.75" customHeight="1"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</row>
    <row r="990" spans="4:55" ht="15.75" customHeight="1"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</row>
    <row r="991" spans="4:55" ht="15.75" customHeight="1"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</row>
    <row r="992" spans="4:55" ht="15.75" customHeight="1"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</row>
    <row r="993" spans="4:55" ht="15.75" customHeight="1"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</row>
    <row r="994" spans="4:55" ht="15.75" customHeight="1"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</row>
    <row r="995" spans="4:55" ht="15.75" customHeight="1"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</row>
    <row r="996" spans="4:55" ht="15.75" customHeight="1"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</row>
    <row r="997" spans="4:55" ht="15.75" customHeight="1"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</row>
    <row r="998" spans="4:55" ht="15.75" customHeight="1"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</row>
    <row r="999" spans="4:55" ht="15.75" customHeight="1"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</row>
    <row r="1000" spans="4:55" ht="15.75" customHeight="1"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</row>
  </sheetData>
  <phoneticPr fontId="11" type="noConversion"/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1D56-2DD5-482E-887D-2AA4BFE88B06}">
  <dimension ref="A1"/>
  <sheetViews>
    <sheetView workbookViewId="0">
      <selection sqref="A1:XFD1048576"/>
    </sheetView>
  </sheetViews>
  <sheetFormatPr defaultRowHeight="12.75"/>
  <sheetData/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S78"/>
  <sheetViews>
    <sheetView workbookViewId="0"/>
  </sheetViews>
  <sheetFormatPr defaultColWidth="12.5703125" defaultRowHeight="15" customHeight="1"/>
  <cols>
    <col min="1" max="71" width="9.7109375" customWidth="1"/>
  </cols>
  <sheetData>
    <row r="1" spans="1:71">
      <c r="A1" s="4" t="s">
        <v>93</v>
      </c>
      <c r="B1" s="4" t="s">
        <v>0</v>
      </c>
      <c r="C1" s="4" t="s">
        <v>1</v>
      </c>
      <c r="D1" s="4" t="s">
        <v>94</v>
      </c>
      <c r="E1" s="4"/>
      <c r="F1" s="4" t="s">
        <v>95</v>
      </c>
      <c r="G1" s="4"/>
      <c r="H1" s="4" t="s">
        <v>3</v>
      </c>
      <c r="I1" s="4"/>
      <c r="J1" s="4" t="s">
        <v>96</v>
      </c>
      <c r="K1" s="4"/>
      <c r="L1" s="4" t="s">
        <v>97</v>
      </c>
      <c r="M1" s="4"/>
      <c r="N1" s="4" t="s">
        <v>98</v>
      </c>
      <c r="O1" s="4"/>
      <c r="P1" s="4" t="s">
        <v>99</v>
      </c>
      <c r="Q1" s="4"/>
      <c r="R1" s="4" t="s">
        <v>100</v>
      </c>
      <c r="S1" s="4"/>
      <c r="T1" s="4" t="s">
        <v>101</v>
      </c>
      <c r="U1" s="4"/>
      <c r="V1" s="4" t="s">
        <v>102</v>
      </c>
      <c r="W1" s="4"/>
      <c r="X1" s="4" t="s">
        <v>103</v>
      </c>
      <c r="Y1" s="4"/>
      <c r="Z1" s="4" t="s">
        <v>104</v>
      </c>
      <c r="AA1" s="4"/>
      <c r="AB1" s="4" t="s">
        <v>105</v>
      </c>
      <c r="AC1" s="4"/>
      <c r="AD1" s="4" t="s">
        <v>106</v>
      </c>
      <c r="AE1" s="4"/>
      <c r="AF1" s="4" t="s">
        <v>107</v>
      </c>
      <c r="AG1" s="4"/>
      <c r="AH1" s="4" t="s">
        <v>108</v>
      </c>
      <c r="AI1" s="4"/>
      <c r="AJ1" s="4" t="s">
        <v>109</v>
      </c>
      <c r="AK1" s="4"/>
      <c r="AL1" s="4" t="s">
        <v>64</v>
      </c>
      <c r="AM1" s="4"/>
      <c r="AN1" s="4" t="s">
        <v>65</v>
      </c>
      <c r="AO1" s="4"/>
      <c r="AP1" s="4" t="s">
        <v>110</v>
      </c>
      <c r="AQ1" s="4"/>
      <c r="AR1" s="4" t="s">
        <v>111</v>
      </c>
      <c r="AS1" s="4"/>
      <c r="AT1" s="4" t="s">
        <v>112</v>
      </c>
      <c r="AU1" s="4"/>
      <c r="AV1" s="4" t="s">
        <v>113</v>
      </c>
      <c r="AW1" s="4"/>
      <c r="AX1" s="4" t="s">
        <v>114</v>
      </c>
      <c r="AY1" s="4"/>
      <c r="AZ1" s="4" t="s">
        <v>115</v>
      </c>
      <c r="BA1" s="4"/>
      <c r="BB1" s="4" t="s">
        <v>116</v>
      </c>
      <c r="BC1" s="4"/>
      <c r="BD1" s="4" t="s">
        <v>117</v>
      </c>
      <c r="BF1" s="4" t="s">
        <v>118</v>
      </c>
      <c r="BH1" s="4" t="s">
        <v>119</v>
      </c>
      <c r="BJ1" s="4" t="s">
        <v>120</v>
      </c>
      <c r="BL1" s="4" t="s">
        <v>121</v>
      </c>
      <c r="BN1" s="4" t="s">
        <v>122</v>
      </c>
      <c r="BP1" s="4" t="s">
        <v>123</v>
      </c>
      <c r="BR1" s="4" t="s">
        <v>124</v>
      </c>
    </row>
    <row r="2" spans="1:71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71">
      <c r="A3" s="4">
        <v>6143</v>
      </c>
      <c r="B3" s="4" t="s">
        <v>11</v>
      </c>
      <c r="C3" s="4">
        <v>63</v>
      </c>
      <c r="D3" s="4">
        <v>7.18</v>
      </c>
      <c r="E3" s="4" t="e">
        <f t="array" aca="1" ref="E3" ca="1">_xludf.IFS(D3&gt;10, 1, D3&lt;4, 2, TRUE, 0)</f>
        <v>#NAME?</v>
      </c>
      <c r="F3" s="4">
        <v>3.58</v>
      </c>
      <c r="G3" s="4" t="e">
        <f t="array" aca="1" ref="G3" ca="1">_xludf.IFS(F3&gt;6.2, 1, F3&lt;3.7, 2, TRUE, 0)</f>
        <v>#NAME?</v>
      </c>
      <c r="H3" s="4">
        <v>10.4</v>
      </c>
      <c r="I3" s="4" t="e">
        <f t="array" aca="1" ref="I3" ca="1">_xludf.IFS(H3&gt;18, 1, H3&lt;13, 2, TRUE, 0)</f>
        <v>#NAME?</v>
      </c>
      <c r="J3" s="4">
        <v>29.5</v>
      </c>
      <c r="K3" s="4" t="e">
        <f t="array" aca="1" ref="K3" ca="1">_xludf.IFS(J3&gt;55, 1, J3&lt;34, 2, TRUE, 0)</f>
        <v>#NAME?</v>
      </c>
      <c r="L3" s="4">
        <v>82.4</v>
      </c>
      <c r="M3" s="4">
        <v>0</v>
      </c>
      <c r="N3" s="4">
        <v>29.1</v>
      </c>
      <c r="O3" s="4">
        <v>0</v>
      </c>
      <c r="P3" s="4">
        <v>35.299999999999997</v>
      </c>
      <c r="Q3" s="4">
        <v>0</v>
      </c>
      <c r="R3" s="4">
        <v>135</v>
      </c>
      <c r="S3" s="4">
        <v>2</v>
      </c>
      <c r="T3" s="4">
        <v>13.2</v>
      </c>
      <c r="U3" s="4">
        <v>0</v>
      </c>
      <c r="V3" s="4">
        <v>51.4</v>
      </c>
      <c r="W3" s="4">
        <v>0</v>
      </c>
      <c r="X3" s="4">
        <v>10.4</v>
      </c>
      <c r="Y3" s="4">
        <v>2</v>
      </c>
      <c r="Z3" s="4">
        <v>9.1</v>
      </c>
      <c r="AA3" s="4">
        <v>0</v>
      </c>
      <c r="AB3" s="4">
        <v>28.7</v>
      </c>
      <c r="AC3" s="4">
        <v>1</v>
      </c>
      <c r="AD3" s="4">
        <v>0.4</v>
      </c>
      <c r="AE3" s="4">
        <v>0</v>
      </c>
      <c r="AF3" s="4">
        <v>131</v>
      </c>
      <c r="AG3" s="4" t="e">
        <f t="array" aca="1" ref="AG3" ca="1">_xludf.IFS(AF3&gt;100, 1, AF3&lt;70, 2, TRUE, 0)</f>
        <v>#NAME?</v>
      </c>
      <c r="AH3" s="4">
        <v>66.3</v>
      </c>
      <c r="AI3" s="4" t="e">
        <f t="array" aca="1" ref="AI3" ca="1">_xludf.IFS(AH3&gt;20, 1, AH3&lt;8, 2, TRUE, 0)</f>
        <v>#NAME?</v>
      </c>
      <c r="AJ3" s="4">
        <v>9.1</v>
      </c>
      <c r="AK3" s="4" t="e">
        <f t="array" aca="1" ref="AK3" ca="1">_xludf.IFS(AJ3&gt;1.3, 1, AJ3&lt;0.7, 2, TRUE, 0)</f>
        <v>#NAME?</v>
      </c>
      <c r="AL3" s="4">
        <v>15</v>
      </c>
      <c r="AM3" s="4">
        <v>0</v>
      </c>
      <c r="AN3" s="4">
        <v>13</v>
      </c>
      <c r="AO3" s="4" t="e">
        <f t="array" aca="1" ref="AO3" ca="1">_xludf.IFS(AN3&gt;52, 1, AN3&lt;7, 2, TRUE, 0)</f>
        <v>#NAME?</v>
      </c>
      <c r="AP3" s="4" t="s">
        <v>17</v>
      </c>
      <c r="AQ3" s="4"/>
      <c r="AR3" s="4" t="s">
        <v>17</v>
      </c>
      <c r="AS3" s="4"/>
      <c r="AT3" s="4" t="s">
        <v>17</v>
      </c>
      <c r="AU3" s="4"/>
      <c r="AV3" s="4">
        <v>11.2</v>
      </c>
      <c r="AW3" s="4">
        <v>1</v>
      </c>
      <c r="AX3" s="4">
        <v>4.8</v>
      </c>
      <c r="AY3" s="4">
        <v>0</v>
      </c>
      <c r="AZ3" s="4">
        <v>132</v>
      </c>
      <c r="BA3" s="4" t="e">
        <f t="array" aca="1" ref="BA3" ca="1">_xludf.IFS(AZ3&gt;146, 1, AZ3&lt;136, 2, TRUE, 0)</f>
        <v>#NAME?</v>
      </c>
      <c r="BB3" s="4">
        <v>4.5</v>
      </c>
      <c r="BC3" s="4" t="e">
        <f t="array" aca="1" ref="BC3" ca="1">_xludf.IFS(BB3&gt;5.1, 1, BB3&lt;3.5, 2, TRUE, 0)</f>
        <v>#NAME?</v>
      </c>
      <c r="BD3" s="4">
        <v>6.9</v>
      </c>
      <c r="BE3" s="4">
        <v>0</v>
      </c>
      <c r="BF3" s="4">
        <v>4</v>
      </c>
      <c r="BG3" s="4">
        <v>0</v>
      </c>
      <c r="BH3" s="4">
        <v>2.9</v>
      </c>
      <c r="BI3" s="4">
        <v>0</v>
      </c>
      <c r="BJ3" s="4">
        <v>130</v>
      </c>
      <c r="BK3" s="4">
        <v>1</v>
      </c>
      <c r="BL3" s="4" t="s">
        <v>17</v>
      </c>
      <c r="BN3" s="4" t="s">
        <v>17</v>
      </c>
      <c r="BP3" s="4" t="s">
        <v>17</v>
      </c>
      <c r="BR3" s="4" t="s">
        <v>17</v>
      </c>
    </row>
    <row r="4" spans="1:71">
      <c r="A4" s="4">
        <v>22678</v>
      </c>
      <c r="B4" s="4" t="s">
        <v>11</v>
      </c>
      <c r="C4" s="4">
        <v>77</v>
      </c>
      <c r="D4" s="4">
        <v>4.82</v>
      </c>
      <c r="E4" s="4" t="e">
        <f t="array" aca="1" ref="E4" ca="1">_xludf.IFS(D4&gt;10, 1, D4&lt;4, 2, TRUE, 0)</f>
        <v>#NAME?</v>
      </c>
      <c r="F4" s="4">
        <v>3.24</v>
      </c>
      <c r="G4" s="4" t="e">
        <f t="array" aca="1" ref="G4" ca="1">_xludf.IFS(F4&gt;6.2, 1, F4&lt;3.7, 2, TRUE, 0)</f>
        <v>#NAME?</v>
      </c>
      <c r="H4" s="4">
        <v>10.9</v>
      </c>
      <c r="I4" s="4" t="e">
        <f t="array" aca="1" ref="I4" ca="1">_xludf.IFS(H4&gt;18, 1, H4&lt;13, 2, TRUE, 0)</f>
        <v>#NAME?</v>
      </c>
      <c r="J4" s="4">
        <v>30.7</v>
      </c>
      <c r="K4" s="4" t="e">
        <f t="array" aca="1" ref="K4" ca="1">_xludf.IFS(J4&gt;55, 1, J4&lt;34, 2, TRUE, 0)</f>
        <v>#NAME?</v>
      </c>
      <c r="L4" s="4">
        <v>94.8</v>
      </c>
      <c r="M4" s="4">
        <v>0</v>
      </c>
      <c r="N4" s="4">
        <v>33.6</v>
      </c>
      <c r="O4" s="4">
        <v>1</v>
      </c>
      <c r="P4" s="4">
        <v>35.5</v>
      </c>
      <c r="Q4" s="4">
        <v>0</v>
      </c>
      <c r="R4" s="4">
        <v>127</v>
      </c>
      <c r="S4" s="4">
        <v>2</v>
      </c>
      <c r="T4" s="4">
        <v>14.9</v>
      </c>
      <c r="U4" s="4">
        <v>0</v>
      </c>
      <c r="V4" s="4">
        <v>76.2</v>
      </c>
      <c r="W4" s="4">
        <v>0</v>
      </c>
      <c r="X4" s="4">
        <v>16</v>
      </c>
      <c r="Y4" s="4">
        <v>2</v>
      </c>
      <c r="Z4" s="4">
        <v>6.6</v>
      </c>
      <c r="AA4" s="4">
        <v>0</v>
      </c>
      <c r="AB4" s="4">
        <v>0.6</v>
      </c>
      <c r="AC4" s="4">
        <v>0</v>
      </c>
      <c r="AD4" s="4">
        <v>0.6</v>
      </c>
      <c r="AE4" s="4">
        <v>0</v>
      </c>
      <c r="AF4" s="4">
        <v>109</v>
      </c>
      <c r="AG4" s="4" t="e">
        <f t="array" aca="1" ref="AG4" ca="1">_xludf.IFS(AF4&gt;100, 1, AF4&lt;70, 2, TRUE, 0)</f>
        <v>#NAME?</v>
      </c>
      <c r="AH4" s="4">
        <v>79.900000000000006</v>
      </c>
      <c r="AI4" s="4" t="e">
        <f t="array" aca="1" ref="AI4" ca="1">_xludf.IFS(AH4&gt;20, 1, AH4&lt;8, 2, TRUE, 0)</f>
        <v>#NAME?</v>
      </c>
      <c r="AJ4" s="4">
        <v>10</v>
      </c>
      <c r="AK4" s="4" t="e">
        <f t="array" aca="1" ref="AK4" ca="1">_xludf.IFS(AJ4&gt;1.3, 1, AJ4&lt;0.7, 2, TRUE, 0)</f>
        <v>#NAME?</v>
      </c>
      <c r="AL4" s="4">
        <v>64</v>
      </c>
      <c r="AM4" s="4">
        <v>1</v>
      </c>
      <c r="AN4" s="4">
        <v>46</v>
      </c>
      <c r="AO4" s="4" t="e">
        <f t="array" aca="1" ref="AO4" ca="1">_xludf.IFS(AN4&gt;52, 1, AN4&lt;7, 2, TRUE, 0)</f>
        <v>#NAME?</v>
      </c>
      <c r="AP4" s="4" t="s">
        <v>17</v>
      </c>
      <c r="AQ4" s="4"/>
      <c r="AR4" s="4" t="s">
        <v>17</v>
      </c>
      <c r="AS4" s="4"/>
      <c r="AT4" s="4" t="s">
        <v>17</v>
      </c>
      <c r="AU4" s="4"/>
      <c r="AV4" s="4">
        <v>8.8000000000000007</v>
      </c>
      <c r="AW4" s="4">
        <v>0</v>
      </c>
      <c r="AX4" s="4">
        <v>6.9</v>
      </c>
      <c r="AY4" s="4">
        <v>1</v>
      </c>
      <c r="AZ4" s="4">
        <v>135</v>
      </c>
      <c r="BA4" s="4" t="e">
        <f t="array" aca="1" ref="BA4" ca="1">_xludf.IFS(AZ4&gt;146, 1, AZ4&lt;136, 2, TRUE, 0)</f>
        <v>#NAME?</v>
      </c>
      <c r="BB4" s="4">
        <v>4.7</v>
      </c>
      <c r="BC4" s="4" t="e">
        <f t="array" aca="1" ref="BC4" ca="1">_xludf.IFS(BB4&gt;5.1, 1, BB4&lt;3.5, 2, TRUE, 0)</f>
        <v>#NAME?</v>
      </c>
      <c r="BD4" s="4">
        <v>6.7</v>
      </c>
      <c r="BE4" s="4">
        <v>0</v>
      </c>
      <c r="BF4" s="4">
        <v>4.2</v>
      </c>
      <c r="BG4" s="4">
        <v>0</v>
      </c>
      <c r="BH4" s="4">
        <v>2.5</v>
      </c>
      <c r="BI4" s="4">
        <v>0</v>
      </c>
      <c r="BJ4" s="4">
        <v>31</v>
      </c>
      <c r="BK4" s="4">
        <v>2</v>
      </c>
      <c r="BL4" s="4" t="s">
        <v>17</v>
      </c>
      <c r="BN4" s="4" t="s">
        <v>17</v>
      </c>
      <c r="BP4" s="4" t="s">
        <v>17</v>
      </c>
      <c r="BR4" s="4" t="s">
        <v>17</v>
      </c>
    </row>
    <row r="5" spans="1:71">
      <c r="A5" s="4">
        <v>78226</v>
      </c>
      <c r="B5" s="4" t="s">
        <v>11</v>
      </c>
      <c r="C5" s="4">
        <v>47</v>
      </c>
      <c r="D5" s="4">
        <v>4.72</v>
      </c>
      <c r="E5" s="4" t="e">
        <f t="array" aca="1" ref="E5" ca="1">_xludf.IFS(D5&gt;10, 1, D5&lt;4, 2, TRUE, 0)</f>
        <v>#NAME?</v>
      </c>
      <c r="F5" s="4">
        <v>3.52</v>
      </c>
      <c r="G5" s="4" t="e">
        <f t="array" aca="1" ref="G5" ca="1">_xludf.IFS(F5&gt;6.2, 1, F5&lt;3.7, 2, TRUE, 0)</f>
        <v>#NAME?</v>
      </c>
      <c r="H5" s="4">
        <v>11.2</v>
      </c>
      <c r="I5" s="4" t="e">
        <f t="array" aca="1" ref="I5" ca="1">_xludf.IFS(H5&gt;18, 1, H5&lt;13, 2, TRUE, 0)</f>
        <v>#NAME?</v>
      </c>
      <c r="J5" s="4">
        <v>32.799999999999997</v>
      </c>
      <c r="K5" s="4" t="e">
        <f t="array" aca="1" ref="K5" ca="1">_xludf.IFS(J5&gt;55, 1, J5&lt;34, 2, TRUE, 0)</f>
        <v>#NAME?</v>
      </c>
      <c r="L5" s="4">
        <v>93.2</v>
      </c>
      <c r="M5" s="4">
        <v>0</v>
      </c>
      <c r="N5" s="4">
        <v>31.8</v>
      </c>
      <c r="O5" s="4">
        <v>0</v>
      </c>
      <c r="P5" s="4">
        <v>34.1</v>
      </c>
      <c r="Q5" s="4">
        <v>0</v>
      </c>
      <c r="R5" s="4">
        <v>133</v>
      </c>
      <c r="S5" s="4">
        <v>2</v>
      </c>
      <c r="T5" s="4">
        <v>13.9</v>
      </c>
      <c r="U5" s="4">
        <v>0</v>
      </c>
      <c r="V5" s="4">
        <v>58.5</v>
      </c>
      <c r="W5" s="4">
        <v>0</v>
      </c>
      <c r="X5" s="4">
        <v>29.4</v>
      </c>
      <c r="Y5" s="4">
        <v>0</v>
      </c>
      <c r="Z5" s="4">
        <v>8.6999999999999993</v>
      </c>
      <c r="AA5" s="4">
        <v>0</v>
      </c>
      <c r="AB5" s="4">
        <v>3</v>
      </c>
      <c r="AC5" s="4">
        <v>0</v>
      </c>
      <c r="AD5" s="4">
        <v>0.4</v>
      </c>
      <c r="AE5" s="4">
        <v>0</v>
      </c>
      <c r="AF5" s="4">
        <v>138</v>
      </c>
      <c r="AG5" s="4" t="e">
        <f t="array" aca="1" ref="AG5" ca="1">_xludf.IFS(AF5&gt;100, 1, AF5&lt;70, 2, TRUE, 0)</f>
        <v>#NAME?</v>
      </c>
      <c r="AH5" s="4">
        <v>75.900000000000006</v>
      </c>
      <c r="AI5" s="4" t="e">
        <f t="array" aca="1" ref="AI5" ca="1">_xludf.IFS(AH5&gt;20, 1, AH5&lt;8, 2, TRUE, 0)</f>
        <v>#NAME?</v>
      </c>
      <c r="AJ5" s="4">
        <v>10.3</v>
      </c>
      <c r="AK5" s="4" t="e">
        <f t="array" aca="1" ref="AK5" ca="1">_xludf.IFS(AJ5&gt;1.3, 1, AJ5&lt;0.7, 2, TRUE, 0)</f>
        <v>#NAME?</v>
      </c>
      <c r="AL5" s="4">
        <v>15</v>
      </c>
      <c r="AM5" s="4">
        <v>0</v>
      </c>
      <c r="AN5" s="4">
        <v>7</v>
      </c>
      <c r="AO5" s="4" t="e">
        <f t="array" aca="1" ref="AO5" ca="1">_xludf.IFS(AN5&gt;52, 1, AN5&lt;7, 2, TRUE, 0)</f>
        <v>#NAME?</v>
      </c>
      <c r="AP5" s="4" t="s">
        <v>17</v>
      </c>
      <c r="AQ5" s="4"/>
      <c r="AR5" s="4" t="s">
        <v>17</v>
      </c>
      <c r="AS5" s="4"/>
      <c r="AT5" s="4" t="s">
        <v>17</v>
      </c>
      <c r="AU5" s="4"/>
      <c r="AV5" s="4">
        <v>8.4</v>
      </c>
      <c r="AW5" s="4">
        <v>2</v>
      </c>
      <c r="AX5" s="4">
        <v>4.5999999999999996</v>
      </c>
      <c r="AY5" s="4">
        <v>0</v>
      </c>
      <c r="AZ5" s="4">
        <v>136</v>
      </c>
      <c r="BA5" s="4" t="e">
        <f t="array" aca="1" ref="BA5" ca="1">_xludf.IFS(AZ5&gt;146, 1, AZ5&lt;136, 2, TRUE, 0)</f>
        <v>#NAME?</v>
      </c>
      <c r="BB5" s="4">
        <v>3.8</v>
      </c>
      <c r="BC5" s="4" t="e">
        <f t="array" aca="1" ref="BC5" ca="1">_xludf.IFS(BB5&gt;5.1, 1, BB5&lt;3.5, 2, TRUE, 0)</f>
        <v>#NAME?</v>
      </c>
      <c r="BD5" s="4">
        <v>6.1</v>
      </c>
      <c r="BE5" s="4">
        <v>2</v>
      </c>
      <c r="BF5" s="4">
        <v>3.4</v>
      </c>
      <c r="BG5" s="4">
        <v>2</v>
      </c>
      <c r="BH5" s="4">
        <v>2.7</v>
      </c>
      <c r="BI5" s="4">
        <v>0</v>
      </c>
      <c r="BJ5" s="4">
        <v>50</v>
      </c>
      <c r="BK5" s="4">
        <v>0</v>
      </c>
      <c r="BL5" s="4" t="s">
        <v>17</v>
      </c>
      <c r="BN5" s="4" t="s">
        <v>17</v>
      </c>
      <c r="BP5" s="4" t="s">
        <v>17</v>
      </c>
      <c r="BR5" s="4" t="s">
        <v>17</v>
      </c>
    </row>
    <row r="6" spans="1:71">
      <c r="A6" s="4">
        <v>223535</v>
      </c>
      <c r="B6" s="4" t="s">
        <v>11</v>
      </c>
      <c r="C6" s="4">
        <v>62</v>
      </c>
      <c r="D6" s="4">
        <v>6.04</v>
      </c>
      <c r="E6" s="4" t="e">
        <f t="array" aca="1" ref="E6" ca="1">_xludf.IFS(D6&gt;10, 1, D6&lt;4, 2, TRUE, 0)</f>
        <v>#NAME?</v>
      </c>
      <c r="F6" s="4">
        <v>3.67</v>
      </c>
      <c r="G6" s="4" t="e">
        <f t="array" aca="1" ref="G6" ca="1">_xludf.IFS(F6&gt;6.2, 1, F6&lt;3.7, 2, TRUE, 0)</f>
        <v>#NAME?</v>
      </c>
      <c r="H6" s="4">
        <v>11.9</v>
      </c>
      <c r="I6" s="4" t="e">
        <f t="array" aca="1" ref="I6" ca="1">_xludf.IFS(H6&gt;18, 1, H6&lt;13, 2, TRUE, 0)</f>
        <v>#NAME?</v>
      </c>
      <c r="J6" s="4">
        <v>33.200000000000003</v>
      </c>
      <c r="K6" s="4" t="e">
        <f t="array" aca="1" ref="K6" ca="1">_xludf.IFS(J6&gt;55, 1, J6&lt;34, 2, TRUE, 0)</f>
        <v>#NAME?</v>
      </c>
      <c r="L6" s="4">
        <v>90.5</v>
      </c>
      <c r="M6" s="4">
        <v>0</v>
      </c>
      <c r="N6" s="4">
        <v>32.4</v>
      </c>
      <c r="O6" s="4">
        <v>1</v>
      </c>
      <c r="P6" s="4">
        <v>35.799999999999997</v>
      </c>
      <c r="Q6" s="4">
        <v>0</v>
      </c>
      <c r="R6" s="4">
        <v>213</v>
      </c>
      <c r="S6" s="4">
        <v>0</v>
      </c>
      <c r="T6" s="4">
        <v>14.1</v>
      </c>
      <c r="U6" s="4">
        <v>0</v>
      </c>
      <c r="V6" s="4">
        <v>55</v>
      </c>
      <c r="W6" s="4">
        <v>0</v>
      </c>
      <c r="X6" s="4">
        <v>29.6</v>
      </c>
      <c r="Y6" s="4">
        <v>0</v>
      </c>
      <c r="Z6" s="4">
        <v>9.8000000000000007</v>
      </c>
      <c r="AA6" s="4">
        <v>0</v>
      </c>
      <c r="AB6" s="4">
        <v>5.0999999999999996</v>
      </c>
      <c r="AC6" s="4">
        <v>0</v>
      </c>
      <c r="AD6" s="4">
        <v>0.5</v>
      </c>
      <c r="AE6" s="4">
        <v>0</v>
      </c>
      <c r="AF6" s="4">
        <v>140</v>
      </c>
      <c r="AG6" s="4" t="e">
        <f t="array" aca="1" ref="AG6" ca="1">_xludf.IFS(AF6&gt;100, 1, AF6&lt;70, 2, TRUE, 0)</f>
        <v>#NAME?</v>
      </c>
      <c r="AH6" s="4">
        <v>55.1</v>
      </c>
      <c r="AI6" s="4" t="e">
        <f t="array" aca="1" ref="AI6" ca="1">_xludf.IFS(AH6&gt;20, 1, AH6&lt;8, 2, TRUE, 0)</f>
        <v>#NAME?</v>
      </c>
      <c r="AJ6" s="4">
        <v>9.8000000000000007</v>
      </c>
      <c r="AK6" s="4" t="e">
        <f t="array" aca="1" ref="AK6" ca="1">_xludf.IFS(AJ6&gt;1.3, 1, AJ6&lt;0.7, 2, TRUE, 0)</f>
        <v>#NAME?</v>
      </c>
      <c r="AL6" s="4">
        <v>19</v>
      </c>
      <c r="AM6" s="4">
        <v>0</v>
      </c>
      <c r="AN6" s="4">
        <v>17</v>
      </c>
      <c r="AO6" s="4" t="e">
        <f t="array" aca="1" ref="AO6" ca="1">_xludf.IFS(AN6&gt;52, 1, AN6&lt;7, 2, TRUE, 0)</f>
        <v>#NAME?</v>
      </c>
      <c r="AP6" s="4" t="s">
        <v>17</v>
      </c>
      <c r="AQ6" s="4"/>
      <c r="AR6" s="4" t="s">
        <v>17</v>
      </c>
      <c r="AS6" s="4"/>
      <c r="AT6" s="4" t="s">
        <v>17</v>
      </c>
      <c r="AU6" s="4"/>
      <c r="AV6" s="4">
        <v>9.8000000000000007</v>
      </c>
      <c r="AW6" s="4">
        <v>0</v>
      </c>
      <c r="AX6" s="4">
        <v>3.5</v>
      </c>
      <c r="AY6" s="4">
        <v>0</v>
      </c>
      <c r="AZ6" s="4">
        <v>138</v>
      </c>
      <c r="BA6" s="4" t="e">
        <f t="array" aca="1" ref="BA6" ca="1">_xludf.IFS(AZ6&gt;146, 1, AZ6&lt;136, 2, TRUE, 0)</f>
        <v>#NAME?</v>
      </c>
      <c r="BB6" s="4">
        <v>4.5999999999999996</v>
      </c>
      <c r="BC6" s="4" t="e">
        <f t="array" aca="1" ref="BC6" ca="1">_xludf.IFS(BB6&gt;5.1, 1, BB6&lt;3.5, 2, TRUE, 0)</f>
        <v>#NAME?</v>
      </c>
      <c r="BD6" s="4">
        <v>7.5</v>
      </c>
      <c r="BE6" s="4">
        <v>0</v>
      </c>
      <c r="BF6" s="4">
        <v>4.4000000000000004</v>
      </c>
      <c r="BG6" s="4">
        <v>0</v>
      </c>
      <c r="BH6" s="4">
        <v>3.1</v>
      </c>
      <c r="BI6" s="4">
        <v>0</v>
      </c>
      <c r="BJ6" s="4">
        <v>88</v>
      </c>
      <c r="BK6" s="4">
        <v>0</v>
      </c>
      <c r="BL6" s="4" t="s">
        <v>17</v>
      </c>
      <c r="BN6" s="4" t="s">
        <v>17</v>
      </c>
      <c r="BP6" s="4" t="s">
        <v>17</v>
      </c>
      <c r="BR6" s="4" t="s">
        <v>17</v>
      </c>
    </row>
    <row r="7" spans="1:71">
      <c r="A7" s="4">
        <v>314908</v>
      </c>
      <c r="B7" s="4" t="s">
        <v>11</v>
      </c>
      <c r="C7" s="4">
        <v>81</v>
      </c>
      <c r="D7" s="4">
        <v>6.37</v>
      </c>
      <c r="E7" s="4" t="e">
        <f t="array" aca="1" ref="E7" ca="1">_xludf.IFS(D7&gt;10, 1, D7&lt;4, 2, TRUE, 0)</f>
        <v>#NAME?</v>
      </c>
      <c r="F7" s="4">
        <v>3.46</v>
      </c>
      <c r="G7" s="4" t="e">
        <f t="array" aca="1" ref="G7" ca="1">_xludf.IFS(F7&gt;6.2, 1, F7&lt;3.7, 2, TRUE, 0)</f>
        <v>#NAME?</v>
      </c>
      <c r="H7" s="4">
        <v>11.8</v>
      </c>
      <c r="I7" s="4" t="e">
        <f t="array" aca="1" ref="I7" ca="1">_xludf.IFS(H7&gt;18, 1, H7&lt;13, 2, TRUE, 0)</f>
        <v>#NAME?</v>
      </c>
      <c r="J7" s="4">
        <v>33</v>
      </c>
      <c r="K7" s="4" t="e">
        <f t="array" aca="1" ref="K7" ca="1">_xludf.IFS(J7&gt;55, 1, J7&lt;34, 2, TRUE, 0)</f>
        <v>#NAME?</v>
      </c>
      <c r="L7" s="4">
        <v>95.4</v>
      </c>
      <c r="M7" s="4">
        <v>0</v>
      </c>
      <c r="N7" s="4">
        <v>34.1</v>
      </c>
      <c r="O7" s="4">
        <v>1</v>
      </c>
      <c r="P7" s="4">
        <v>35.799999999999997</v>
      </c>
      <c r="Q7" s="4">
        <v>0</v>
      </c>
      <c r="R7" s="4">
        <v>84</v>
      </c>
      <c r="S7" s="4">
        <v>2</v>
      </c>
      <c r="T7" s="4">
        <v>13.5</v>
      </c>
      <c r="U7" s="4">
        <v>0</v>
      </c>
      <c r="V7" s="4">
        <v>68</v>
      </c>
      <c r="W7" s="4">
        <v>0</v>
      </c>
      <c r="X7" s="4">
        <v>15.2</v>
      </c>
      <c r="Y7" s="4">
        <v>2</v>
      </c>
      <c r="Z7" s="4">
        <v>9.6999999999999993</v>
      </c>
      <c r="AA7" s="4">
        <v>0</v>
      </c>
      <c r="AB7" s="4">
        <v>6.3</v>
      </c>
      <c r="AC7" s="4">
        <v>1</v>
      </c>
      <c r="AD7" s="4">
        <v>0.8</v>
      </c>
      <c r="AE7" s="4">
        <v>0</v>
      </c>
      <c r="AF7" s="4">
        <v>121</v>
      </c>
      <c r="AG7" s="4" t="e">
        <f t="array" aca="1" ref="AG7" ca="1">_xludf.IFS(AF7&gt;100, 1, AF7&lt;70, 2, TRUE, 0)</f>
        <v>#NAME?</v>
      </c>
      <c r="AH7" s="4">
        <v>55.3</v>
      </c>
      <c r="AI7" s="4" t="e">
        <f t="array" aca="1" ref="AI7" ca="1">_xludf.IFS(AH7&gt;20, 1, AH7&lt;8, 2, TRUE, 0)</f>
        <v>#NAME?</v>
      </c>
      <c r="AJ7" s="4">
        <v>7.5</v>
      </c>
      <c r="AK7" s="4" t="e">
        <f t="array" aca="1" ref="AK7" ca="1">_xludf.IFS(AJ7&gt;1.3, 1, AJ7&lt;0.7, 2, TRUE, 0)</f>
        <v>#NAME?</v>
      </c>
      <c r="AL7" s="4">
        <v>28</v>
      </c>
      <c r="AM7" s="4">
        <v>0</v>
      </c>
      <c r="AN7" s="4">
        <v>23</v>
      </c>
      <c r="AO7" s="4" t="e">
        <f t="array" aca="1" ref="AO7" ca="1">_xludf.IFS(AN7&gt;52, 1, AN7&lt;7, 2, TRUE, 0)</f>
        <v>#NAME?</v>
      </c>
      <c r="AP7" s="4" t="s">
        <v>17</v>
      </c>
      <c r="AQ7" s="4"/>
      <c r="AR7" s="4" t="s">
        <v>17</v>
      </c>
      <c r="AS7" s="4"/>
      <c r="AT7" s="4" t="s">
        <v>17</v>
      </c>
      <c r="AU7" s="4"/>
      <c r="AV7" s="4">
        <v>10</v>
      </c>
      <c r="AW7" s="4">
        <v>0</v>
      </c>
      <c r="AX7" s="4">
        <v>5.2</v>
      </c>
      <c r="AY7" s="4">
        <v>1</v>
      </c>
      <c r="AZ7" s="4">
        <v>134</v>
      </c>
      <c r="BA7" s="4" t="e">
        <f t="array" aca="1" ref="BA7" ca="1">_xludf.IFS(AZ7&gt;146, 1, AZ7&lt;136, 2, TRUE, 0)</f>
        <v>#NAME?</v>
      </c>
      <c r="BB7" s="4">
        <v>4.5999999999999996</v>
      </c>
      <c r="BC7" s="4" t="e">
        <f t="array" aca="1" ref="BC7" ca="1">_xludf.IFS(BB7&gt;5.1, 1, BB7&lt;3.5, 2, TRUE, 0)</f>
        <v>#NAME?</v>
      </c>
      <c r="BD7" s="4">
        <v>6.6</v>
      </c>
      <c r="BE7" s="4">
        <v>0</v>
      </c>
      <c r="BF7" s="4">
        <v>3.5</v>
      </c>
      <c r="BG7" s="4">
        <v>0</v>
      </c>
      <c r="BH7" s="4">
        <v>3.1</v>
      </c>
      <c r="BI7" s="4">
        <v>0</v>
      </c>
      <c r="BJ7" s="4">
        <v>127</v>
      </c>
      <c r="BK7" s="4">
        <v>0</v>
      </c>
      <c r="BL7" s="4" t="s">
        <v>17</v>
      </c>
      <c r="BN7" s="4" t="s">
        <v>17</v>
      </c>
      <c r="BP7" s="4" t="s">
        <v>17</v>
      </c>
      <c r="BR7" s="4" t="s">
        <v>17</v>
      </c>
    </row>
    <row r="8" spans="1:71">
      <c r="A8" s="4">
        <v>320078</v>
      </c>
      <c r="B8" s="4" t="s">
        <v>11</v>
      </c>
      <c r="C8" s="4">
        <v>68</v>
      </c>
      <c r="D8" s="4">
        <v>3.9</v>
      </c>
      <c r="E8" s="4" t="e">
        <f t="array" aca="1" ref="E8" ca="1">_xludf.IFS(D8&gt;10, 1, D8&lt;4, 2, TRUE, 0)</f>
        <v>#NAME?</v>
      </c>
      <c r="F8" s="4">
        <v>3.76</v>
      </c>
      <c r="G8" s="4" t="e">
        <f t="array" aca="1" ref="G8" ca="1">_xludf.IFS(F8&gt;6.2, 1, F8&lt;3.7, 2, TRUE, 0)</f>
        <v>#NAME?</v>
      </c>
      <c r="H8" s="4">
        <v>11.4</v>
      </c>
      <c r="I8" s="4" t="e">
        <f t="array" aca="1" ref="I8" ca="1">_xludf.IFS(H8&gt;18, 1, H8&lt;13, 2, TRUE, 0)</f>
        <v>#NAME?</v>
      </c>
      <c r="J8" s="4">
        <v>32.299999999999997</v>
      </c>
      <c r="K8" s="4" t="e">
        <f t="array" aca="1" ref="K8" ca="1">_xludf.IFS(J8&gt;55, 1, J8&lt;34, 2, TRUE, 0)</f>
        <v>#NAME?</v>
      </c>
      <c r="L8" s="4">
        <v>85.9</v>
      </c>
      <c r="M8" s="4">
        <v>0</v>
      </c>
      <c r="N8" s="4">
        <v>30.3</v>
      </c>
      <c r="O8" s="4">
        <v>0</v>
      </c>
      <c r="P8" s="4">
        <v>35.299999999999997</v>
      </c>
      <c r="Q8" s="4">
        <v>0</v>
      </c>
      <c r="R8" s="4">
        <v>129</v>
      </c>
      <c r="S8" s="4">
        <v>2</v>
      </c>
      <c r="T8" s="4">
        <v>13</v>
      </c>
      <c r="U8" s="4">
        <v>0</v>
      </c>
      <c r="V8" s="4">
        <v>37</v>
      </c>
      <c r="W8" s="4">
        <v>2</v>
      </c>
      <c r="X8" s="4">
        <v>18</v>
      </c>
      <c r="Y8" s="4">
        <v>2</v>
      </c>
      <c r="Z8" s="4">
        <v>18</v>
      </c>
      <c r="AA8" s="4">
        <v>1</v>
      </c>
      <c r="AB8" s="4">
        <v>4</v>
      </c>
      <c r="AC8" s="4">
        <v>0</v>
      </c>
      <c r="AD8" s="4">
        <v>1</v>
      </c>
      <c r="AE8" s="4">
        <v>0</v>
      </c>
      <c r="AF8" s="4">
        <v>283</v>
      </c>
      <c r="AG8" s="4" t="e">
        <f t="array" aca="1" ref="AG8" ca="1">_xludf.IFS(AF8&gt;100, 1, AF8&lt;70, 2, TRUE, 0)</f>
        <v>#NAME?</v>
      </c>
      <c r="AH8" s="4">
        <v>49.5</v>
      </c>
      <c r="AI8" s="4" t="e">
        <f t="array" aca="1" ref="AI8" ca="1">_xludf.IFS(AH8&gt;20, 1, AH8&lt;8, 2, TRUE, 0)</f>
        <v>#NAME?</v>
      </c>
      <c r="AJ8" s="4">
        <v>9.6</v>
      </c>
      <c r="AK8" s="4" t="e">
        <f t="array" aca="1" ref="AK8" ca="1">_xludf.IFS(AJ8&gt;1.3, 1, AJ8&lt;0.7, 2, TRUE, 0)</f>
        <v>#NAME?</v>
      </c>
      <c r="AL8" s="4">
        <v>7</v>
      </c>
      <c r="AM8" s="4">
        <v>2</v>
      </c>
      <c r="AN8" s="4">
        <v>9</v>
      </c>
      <c r="AO8" s="4" t="e">
        <f t="array" aca="1" ref="AO8" ca="1">_xludf.IFS(AN8&gt;52, 1, AN8&lt;7, 2, TRUE, 0)</f>
        <v>#NAME?</v>
      </c>
      <c r="AP8" s="4" t="s">
        <v>17</v>
      </c>
      <c r="AQ8" s="4"/>
      <c r="AR8" s="4" t="s">
        <v>17</v>
      </c>
      <c r="AS8" s="4"/>
      <c r="AT8" s="4" t="s">
        <v>17</v>
      </c>
      <c r="AU8" s="4"/>
      <c r="AV8" s="4">
        <v>9.3000000000000007</v>
      </c>
      <c r="AW8" s="4">
        <v>0</v>
      </c>
      <c r="AX8" s="4">
        <v>4.0999999999999996</v>
      </c>
      <c r="AY8" s="4">
        <v>0</v>
      </c>
      <c r="AZ8" s="4">
        <v>133</v>
      </c>
      <c r="BA8" s="4" t="e">
        <f t="array" aca="1" ref="BA8" ca="1">_xludf.IFS(AZ8&gt;146, 1, AZ8&lt;136, 2, TRUE, 0)</f>
        <v>#NAME?</v>
      </c>
      <c r="BB8" s="4">
        <v>4.9000000000000004</v>
      </c>
      <c r="BC8" s="4" t="e">
        <f t="array" aca="1" ref="BC8" ca="1">_xludf.IFS(BB8&gt;5.1, 1, BB8&lt;3.5, 2, TRUE, 0)</f>
        <v>#NAME?</v>
      </c>
      <c r="BD8" s="4">
        <v>7.6</v>
      </c>
      <c r="BE8" s="4">
        <v>0</v>
      </c>
      <c r="BF8" s="4">
        <v>4.4000000000000004</v>
      </c>
      <c r="BG8" s="4">
        <v>0</v>
      </c>
      <c r="BH8" s="4">
        <v>3.2</v>
      </c>
      <c r="BI8" s="4">
        <v>0</v>
      </c>
      <c r="BJ8" s="4">
        <v>79</v>
      </c>
      <c r="BK8" s="4">
        <v>0</v>
      </c>
      <c r="BL8" s="4" t="s">
        <v>17</v>
      </c>
      <c r="BN8" s="4" t="s">
        <v>17</v>
      </c>
      <c r="BP8" s="4" t="s">
        <v>17</v>
      </c>
      <c r="BR8" s="4" t="s">
        <v>17</v>
      </c>
    </row>
    <row r="9" spans="1:71">
      <c r="A9" s="4">
        <v>331383</v>
      </c>
      <c r="B9" s="4" t="s">
        <v>11</v>
      </c>
      <c r="C9" s="4">
        <v>69</v>
      </c>
      <c r="D9" s="4">
        <v>4.71</v>
      </c>
      <c r="E9" s="4" t="e">
        <f t="array" aca="1" ref="E9" ca="1">_xludf.IFS(D9&gt;10, 1, D9&lt;4, 2, TRUE, 0)</f>
        <v>#NAME?</v>
      </c>
      <c r="F9" s="4">
        <v>2.88</v>
      </c>
      <c r="G9" s="4" t="e">
        <f t="array" aca="1" ref="G9" ca="1">_xludf.IFS(F9&gt;6.2, 1, F9&lt;3.7, 2, TRUE, 0)</f>
        <v>#NAME?</v>
      </c>
      <c r="H9" s="4">
        <v>8.6</v>
      </c>
      <c r="I9" s="4" t="e">
        <f t="array" aca="1" ref="I9" ca="1">_xludf.IFS(H9&gt;18, 1, H9&lt;13, 2, TRUE, 0)</f>
        <v>#NAME?</v>
      </c>
      <c r="J9" s="4">
        <v>25.8</v>
      </c>
      <c r="K9" s="4" t="e">
        <f t="array" aca="1" ref="K9" ca="1">_xludf.IFS(J9&gt;55, 1, J9&lt;34, 2, TRUE, 0)</f>
        <v>#NAME?</v>
      </c>
      <c r="L9" s="4">
        <v>89.6</v>
      </c>
      <c r="M9" s="4">
        <v>0</v>
      </c>
      <c r="N9" s="4">
        <v>29.9</v>
      </c>
      <c r="O9" s="4">
        <v>0</v>
      </c>
      <c r="P9" s="4">
        <v>33.299999999999997</v>
      </c>
      <c r="Q9" s="4">
        <v>0</v>
      </c>
      <c r="R9" s="4">
        <v>199</v>
      </c>
      <c r="S9" s="4">
        <v>0</v>
      </c>
      <c r="T9" s="4">
        <v>15.6</v>
      </c>
      <c r="U9" s="4">
        <v>1</v>
      </c>
      <c r="V9" s="4">
        <v>69.2</v>
      </c>
      <c r="W9" s="4">
        <v>0</v>
      </c>
      <c r="X9" s="4">
        <v>18.5</v>
      </c>
      <c r="Y9" s="4">
        <v>2</v>
      </c>
      <c r="Z9" s="4">
        <v>6.4</v>
      </c>
      <c r="AA9" s="4">
        <v>0</v>
      </c>
      <c r="AB9" s="4">
        <v>5.3</v>
      </c>
      <c r="AC9" s="4">
        <v>0</v>
      </c>
      <c r="AD9" s="4">
        <v>0.6</v>
      </c>
      <c r="AE9" s="4">
        <v>0</v>
      </c>
      <c r="AF9" s="4">
        <v>158</v>
      </c>
      <c r="AG9" s="4" t="e">
        <f t="array" aca="1" ref="AG9" ca="1">_xludf.IFS(AF9&gt;100, 1, AF9&lt;70, 2, TRUE, 0)</f>
        <v>#NAME?</v>
      </c>
      <c r="AH9" s="4">
        <v>50.3</v>
      </c>
      <c r="AI9" s="4" t="e">
        <f t="array" aca="1" ref="AI9" ca="1">_xludf.IFS(AH9&gt;20, 1, AH9&lt;8, 2, TRUE, 0)</f>
        <v>#NAME?</v>
      </c>
      <c r="AJ9" s="4">
        <v>10.3</v>
      </c>
      <c r="AK9" s="4" t="e">
        <f t="array" aca="1" ref="AK9" ca="1">_xludf.IFS(AJ9&gt;1.3, 1, AJ9&lt;0.7, 2, TRUE, 0)</f>
        <v>#NAME?</v>
      </c>
      <c r="AL9" s="4">
        <v>9</v>
      </c>
      <c r="AM9" s="4">
        <v>2</v>
      </c>
      <c r="AN9" s="4">
        <v>6</v>
      </c>
      <c r="AO9" s="4" t="e">
        <f t="array" aca="1" ref="AO9" ca="1">_xludf.IFS(AN9&gt;52, 1, AN9&lt;7, 2, TRUE, 0)</f>
        <v>#NAME?</v>
      </c>
      <c r="AP9" s="4" t="s">
        <v>17</v>
      </c>
      <c r="AQ9" s="4"/>
      <c r="AR9" s="4" t="s">
        <v>17</v>
      </c>
      <c r="AS9" s="4"/>
      <c r="AT9" s="4" t="s">
        <v>17</v>
      </c>
      <c r="AU9" s="4"/>
      <c r="AV9" s="4">
        <v>8.6999999999999993</v>
      </c>
      <c r="AW9" s="4">
        <v>2</v>
      </c>
      <c r="AX9" s="4">
        <v>5.8</v>
      </c>
      <c r="AY9" s="4">
        <v>1</v>
      </c>
      <c r="AZ9" s="4">
        <v>135</v>
      </c>
      <c r="BA9" s="4" t="e">
        <f t="array" aca="1" ref="BA9" ca="1">_xludf.IFS(AZ9&gt;146, 1, AZ9&lt;136, 2, TRUE, 0)</f>
        <v>#NAME?</v>
      </c>
      <c r="BB9" s="4">
        <v>4.5999999999999996</v>
      </c>
      <c r="BC9" s="4" t="e">
        <f t="array" aca="1" ref="BC9" ca="1">_xludf.IFS(BB9&gt;5.1, 1, BB9&lt;3.5, 2, TRUE, 0)</f>
        <v>#NAME?</v>
      </c>
      <c r="BD9" s="4">
        <v>6.4</v>
      </c>
      <c r="BE9" s="4">
        <v>2</v>
      </c>
      <c r="BF9" s="4">
        <v>3.6</v>
      </c>
      <c r="BG9" s="4">
        <v>0</v>
      </c>
      <c r="BH9" s="4">
        <v>2.8</v>
      </c>
      <c r="BI9" s="4">
        <v>0</v>
      </c>
      <c r="BJ9" s="4">
        <v>103</v>
      </c>
      <c r="BK9" s="4">
        <v>0</v>
      </c>
      <c r="BL9" s="4" t="s">
        <v>17</v>
      </c>
      <c r="BN9" s="4" t="s">
        <v>17</v>
      </c>
      <c r="BP9" s="4" t="s">
        <v>17</v>
      </c>
      <c r="BR9" s="4" t="s">
        <v>17</v>
      </c>
    </row>
    <row r="10" spans="1:71">
      <c r="A10" s="4">
        <v>338780</v>
      </c>
      <c r="B10" s="4" t="s">
        <v>11</v>
      </c>
      <c r="C10" s="4">
        <v>70</v>
      </c>
      <c r="D10" s="4">
        <v>5.76</v>
      </c>
      <c r="E10" s="4" t="e">
        <f t="array" aca="1" ref="E10" ca="1">_xludf.IFS(D10&gt;10, 1, D10&lt;4, 2, TRUE, 0)</f>
        <v>#NAME?</v>
      </c>
      <c r="F10" s="4">
        <v>3.81</v>
      </c>
      <c r="G10" s="4" t="e">
        <f t="array" aca="1" ref="G10" ca="1">_xludf.IFS(F10&gt;6.2, 1, F10&lt;3.7, 2, TRUE, 0)</f>
        <v>#NAME?</v>
      </c>
      <c r="H10" s="4">
        <v>11.1</v>
      </c>
      <c r="I10" s="4" t="e">
        <f t="array" aca="1" ref="I10" ca="1">_xludf.IFS(H10&gt;18, 1, H10&lt;13, 2, TRUE, 0)</f>
        <v>#NAME?</v>
      </c>
      <c r="J10" s="4">
        <v>32.1</v>
      </c>
      <c r="K10" s="4" t="e">
        <f t="array" aca="1" ref="K10" ca="1">_xludf.IFS(J10&gt;55, 1, J10&lt;34, 2, TRUE, 0)</f>
        <v>#NAME?</v>
      </c>
      <c r="L10" s="4">
        <v>84.3</v>
      </c>
      <c r="M10" s="4">
        <v>0</v>
      </c>
      <c r="N10" s="4">
        <v>29.1</v>
      </c>
      <c r="O10" s="4">
        <v>0</v>
      </c>
      <c r="P10" s="4">
        <v>34.6</v>
      </c>
      <c r="Q10" s="4">
        <v>0</v>
      </c>
      <c r="R10" s="4">
        <v>132</v>
      </c>
      <c r="S10" s="4">
        <v>2</v>
      </c>
      <c r="T10" s="4">
        <v>13.5</v>
      </c>
      <c r="U10" s="4">
        <v>0</v>
      </c>
      <c r="V10" s="4">
        <v>56.7</v>
      </c>
      <c r="W10" s="4">
        <v>0</v>
      </c>
      <c r="X10" s="4">
        <v>19.3</v>
      </c>
      <c r="Y10" s="4">
        <v>2</v>
      </c>
      <c r="Z10" s="4">
        <v>8</v>
      </c>
      <c r="AA10" s="4">
        <v>0</v>
      </c>
      <c r="AB10" s="4">
        <v>15.3</v>
      </c>
      <c r="AC10" s="4">
        <v>1</v>
      </c>
      <c r="AD10" s="4">
        <v>0.7</v>
      </c>
      <c r="AE10" s="4">
        <v>0</v>
      </c>
      <c r="AF10" s="4">
        <v>235</v>
      </c>
      <c r="AG10" s="4" t="e">
        <f t="array" aca="1" ref="AG10" ca="1">_xludf.IFS(AF10&gt;100, 1, AF10&lt;70, 2, TRUE, 0)</f>
        <v>#NAME?</v>
      </c>
      <c r="AH10" s="4">
        <v>59.7</v>
      </c>
      <c r="AI10" s="4" t="e">
        <f t="array" aca="1" ref="AI10" ca="1">_xludf.IFS(AH10&gt;20, 1, AH10&lt;8, 2, TRUE, 0)</f>
        <v>#NAME?</v>
      </c>
      <c r="AJ10" s="4">
        <v>8.9</v>
      </c>
      <c r="AK10" s="4" t="e">
        <f t="array" aca="1" ref="AK10" ca="1">_xludf.IFS(AJ10&gt;1.3, 1, AJ10&lt;0.7, 2, TRUE, 0)</f>
        <v>#NAME?</v>
      </c>
      <c r="AL10" s="4">
        <v>10</v>
      </c>
      <c r="AM10" s="4">
        <v>2</v>
      </c>
      <c r="AN10" s="4">
        <v>12</v>
      </c>
      <c r="AO10" s="4" t="e">
        <f t="array" aca="1" ref="AO10" ca="1">_xludf.IFS(AN10&gt;52, 1, AN10&lt;7, 2, TRUE, 0)</f>
        <v>#NAME?</v>
      </c>
      <c r="AP10" s="4" t="s">
        <v>17</v>
      </c>
      <c r="AQ10" s="4"/>
      <c r="AR10" s="4" t="s">
        <v>17</v>
      </c>
      <c r="AS10" s="4"/>
      <c r="AT10" s="4" t="s">
        <v>17</v>
      </c>
      <c r="AU10" s="4"/>
      <c r="AV10" s="4">
        <v>9.1999999999999993</v>
      </c>
      <c r="AW10" s="4">
        <v>0</v>
      </c>
      <c r="AX10" s="4">
        <v>5.4</v>
      </c>
      <c r="AY10" s="4">
        <v>1</v>
      </c>
      <c r="AZ10" s="4">
        <v>139</v>
      </c>
      <c r="BA10" s="4" t="e">
        <f t="array" aca="1" ref="BA10" ca="1">_xludf.IFS(AZ10&gt;146, 1, AZ10&lt;136, 2, TRUE, 0)</f>
        <v>#NAME?</v>
      </c>
      <c r="BB10" s="4">
        <v>4.5999999999999996</v>
      </c>
      <c r="BC10" s="4" t="e">
        <f t="array" aca="1" ref="BC10" ca="1">_xludf.IFS(BB10&gt;5.1, 1, BB10&lt;3.5, 2, TRUE, 0)</f>
        <v>#NAME?</v>
      </c>
      <c r="BD10" s="4">
        <v>7.8</v>
      </c>
      <c r="BE10" s="4">
        <v>0</v>
      </c>
      <c r="BF10" s="4">
        <v>4.2</v>
      </c>
      <c r="BG10" s="4">
        <v>0</v>
      </c>
      <c r="BH10" s="4">
        <v>3.6</v>
      </c>
      <c r="BI10" s="4">
        <v>1</v>
      </c>
      <c r="BJ10" s="4">
        <v>70</v>
      </c>
      <c r="BK10" s="4">
        <v>0</v>
      </c>
      <c r="BL10" s="4" t="s">
        <v>17</v>
      </c>
      <c r="BN10" s="4" t="s">
        <v>17</v>
      </c>
      <c r="BP10" s="4" t="s">
        <v>17</v>
      </c>
      <c r="BR10" s="4" t="s">
        <v>17</v>
      </c>
    </row>
    <row r="11" spans="1:71">
      <c r="A11" s="4">
        <v>345858</v>
      </c>
      <c r="B11" s="4" t="s">
        <v>11</v>
      </c>
      <c r="C11" s="4">
        <v>69</v>
      </c>
      <c r="D11" s="4">
        <v>6.62</v>
      </c>
      <c r="E11" s="4" t="e">
        <f t="array" aca="1" ref="E11" ca="1">_xludf.IFS(D11&gt;10, 1, D11&lt;4, 2, TRUE, 0)</f>
        <v>#NAME?</v>
      </c>
      <c r="F11" s="4">
        <v>3.91</v>
      </c>
      <c r="G11" s="4" t="e">
        <f t="array" aca="1" ref="G11" ca="1">_xludf.IFS(F11&gt;6.2, 1, F11&lt;3.7, 2, TRUE, 0)</f>
        <v>#NAME?</v>
      </c>
      <c r="H11" s="4">
        <v>10.8</v>
      </c>
      <c r="I11" s="4" t="e">
        <f t="array" aca="1" ref="I11" ca="1">_xludf.IFS(H11&gt;18, 1, H11&lt;13, 2, TRUE, 0)</f>
        <v>#NAME?</v>
      </c>
      <c r="J11" s="4">
        <v>32.200000000000003</v>
      </c>
      <c r="K11" s="4" t="e">
        <f t="array" aca="1" ref="K11" ca="1">_xludf.IFS(J11&gt;55, 1, J11&lt;34, 2, TRUE, 0)</f>
        <v>#NAME?</v>
      </c>
      <c r="L11" s="4">
        <v>82.4</v>
      </c>
      <c r="M11" s="4">
        <v>0</v>
      </c>
      <c r="N11" s="4">
        <v>27.6</v>
      </c>
      <c r="O11" s="4">
        <v>0</v>
      </c>
      <c r="P11" s="4">
        <v>33.5</v>
      </c>
      <c r="Q11" s="4">
        <v>0</v>
      </c>
      <c r="R11" s="4">
        <v>176</v>
      </c>
      <c r="S11" s="4">
        <v>0</v>
      </c>
      <c r="T11" s="4">
        <v>16.5</v>
      </c>
      <c r="U11" s="4">
        <v>1</v>
      </c>
      <c r="V11" s="4">
        <v>50.8</v>
      </c>
      <c r="W11" s="4">
        <v>0</v>
      </c>
      <c r="X11" s="4">
        <v>32.6</v>
      </c>
      <c r="Y11" s="4">
        <v>0</v>
      </c>
      <c r="Z11" s="4">
        <v>10.6</v>
      </c>
      <c r="AA11" s="4">
        <v>1</v>
      </c>
      <c r="AB11" s="4">
        <v>5.0999999999999996</v>
      </c>
      <c r="AC11" s="4">
        <v>0</v>
      </c>
      <c r="AD11" s="4">
        <v>0.9</v>
      </c>
      <c r="AE11" s="4">
        <v>0</v>
      </c>
      <c r="AF11" s="4">
        <v>114</v>
      </c>
      <c r="AG11" s="4" t="e">
        <f t="array" aca="1" ref="AG11" ca="1">_xludf.IFS(AF11&gt;100, 1, AF11&lt;70, 2, TRUE, 0)</f>
        <v>#NAME?</v>
      </c>
      <c r="AH11" s="4">
        <v>76.900000000000006</v>
      </c>
      <c r="AI11" s="4" t="e">
        <f t="array" aca="1" ref="AI11" ca="1">_xludf.IFS(AH11&gt;20, 1, AH11&lt;8, 2, TRUE, 0)</f>
        <v>#NAME?</v>
      </c>
      <c r="AJ11" s="4">
        <v>13.1</v>
      </c>
      <c r="AK11" s="4" t="e">
        <f t="array" aca="1" ref="AK11" ca="1">_xludf.IFS(AJ11&gt;1.3, 1, AJ11&lt;0.7, 2, TRUE, 0)</f>
        <v>#NAME?</v>
      </c>
      <c r="AL11" s="4">
        <v>11</v>
      </c>
      <c r="AM11" s="4">
        <v>2</v>
      </c>
      <c r="AN11" s="4">
        <v>10</v>
      </c>
      <c r="AO11" s="4" t="e">
        <f t="array" aca="1" ref="AO11" ca="1">_xludf.IFS(AN11&gt;52, 1, AN11&lt;7, 2, TRUE, 0)</f>
        <v>#NAME?</v>
      </c>
      <c r="AP11" s="4" t="s">
        <v>17</v>
      </c>
      <c r="AQ11" s="4"/>
      <c r="AR11" s="4" t="s">
        <v>17</v>
      </c>
      <c r="AS11" s="4"/>
      <c r="AT11" s="4" t="s">
        <v>17</v>
      </c>
      <c r="AU11" s="4"/>
      <c r="AV11" s="4">
        <v>8.8000000000000007</v>
      </c>
      <c r="AW11" s="4">
        <v>0</v>
      </c>
      <c r="AX11" s="4">
        <v>6</v>
      </c>
      <c r="AY11" s="4">
        <v>1</v>
      </c>
      <c r="AZ11" s="4">
        <v>139</v>
      </c>
      <c r="BA11" s="4" t="e">
        <f t="array" aca="1" ref="BA11" ca="1">_xludf.IFS(AZ11&gt;146, 1, AZ11&lt;136, 2, TRUE, 0)</f>
        <v>#NAME?</v>
      </c>
      <c r="BB11" s="4">
        <v>4.3</v>
      </c>
      <c r="BC11" s="4" t="e">
        <f t="array" aca="1" ref="BC11" ca="1">_xludf.IFS(BB11&gt;5.1, 1, BB11&lt;3.5, 2, TRUE, 0)</f>
        <v>#NAME?</v>
      </c>
      <c r="BD11" s="4">
        <v>6.8</v>
      </c>
      <c r="BE11" s="4">
        <v>0</v>
      </c>
      <c r="BF11" s="4">
        <v>3.9</v>
      </c>
      <c r="BG11" s="4">
        <v>0</v>
      </c>
      <c r="BH11" s="4">
        <v>2.9</v>
      </c>
      <c r="BI11" s="4">
        <v>0</v>
      </c>
      <c r="BJ11" s="4">
        <v>67</v>
      </c>
      <c r="BK11" s="4">
        <v>0</v>
      </c>
      <c r="BL11" s="4" t="s">
        <v>17</v>
      </c>
      <c r="BN11" s="4" t="s">
        <v>17</v>
      </c>
      <c r="BP11" s="4" t="s">
        <v>17</v>
      </c>
      <c r="BR11" s="4" t="s">
        <v>17</v>
      </c>
    </row>
    <row r="12" spans="1:71">
      <c r="A12" s="4">
        <v>347741</v>
      </c>
      <c r="B12" s="4" t="s">
        <v>21</v>
      </c>
      <c r="C12" s="4">
        <v>63</v>
      </c>
      <c r="D12" s="4">
        <v>8.06</v>
      </c>
      <c r="E12" s="4" t="e">
        <f t="array" aca="1" ref="E12" ca="1">_xludf.IFS(D12&gt;10, 1, D12&lt;4, 2, TRUE, 0)</f>
        <v>#NAME?</v>
      </c>
      <c r="F12" s="4">
        <v>3.23</v>
      </c>
      <c r="G12" s="4" t="e">
        <f t="array" aca="1" ref="G12" ca="1">_xludf.IFS(F12&gt;6.2, 1, F12&lt;3.7, 2, TRUE, 0)</f>
        <v>#NAME?</v>
      </c>
      <c r="H12" s="4">
        <v>9.8000000000000007</v>
      </c>
      <c r="I12" s="4" t="e">
        <f t="array" aca="1" ref="I12" ca="1">_xludf.IFS(H12&gt;18, 1, H12&lt;13, 2, TRUE, 0)</f>
        <v>#NAME?</v>
      </c>
      <c r="J12" s="4">
        <v>29.8</v>
      </c>
      <c r="K12" s="4" t="e">
        <f t="array" aca="1" ref="K12" ca="1">_xludf.IFS(J12&gt;55, 1, J12&lt;34, 2, TRUE, 0)</f>
        <v>#NAME?</v>
      </c>
      <c r="L12" s="4">
        <v>92.3</v>
      </c>
      <c r="M12" s="4">
        <v>0</v>
      </c>
      <c r="N12" s="4">
        <v>30.3</v>
      </c>
      <c r="O12" s="4">
        <v>0</v>
      </c>
      <c r="P12" s="4">
        <v>32.9</v>
      </c>
      <c r="Q12" s="4">
        <v>0</v>
      </c>
      <c r="R12" s="4">
        <v>238</v>
      </c>
      <c r="S12" s="4">
        <v>0</v>
      </c>
      <c r="T12" s="4">
        <v>13.2</v>
      </c>
      <c r="U12" s="4">
        <v>0</v>
      </c>
      <c r="V12" s="4">
        <v>67.099999999999994</v>
      </c>
      <c r="W12" s="4">
        <v>0</v>
      </c>
      <c r="X12" s="4">
        <v>24.1</v>
      </c>
      <c r="Y12" s="4">
        <v>0</v>
      </c>
      <c r="Z12" s="4">
        <v>4.8</v>
      </c>
      <c r="AA12" s="4">
        <v>0</v>
      </c>
      <c r="AB12" s="4">
        <v>3</v>
      </c>
      <c r="AC12" s="4">
        <v>0</v>
      </c>
      <c r="AD12" s="4">
        <v>1</v>
      </c>
      <c r="AE12" s="4">
        <v>0</v>
      </c>
      <c r="AF12" s="4">
        <v>164</v>
      </c>
      <c r="AG12" s="4" t="e">
        <f t="array" aca="1" ref="AG12" ca="1">_xludf.IFS(AF12&gt;100, 1, AF12&lt;70, 2, TRUE, 0)</f>
        <v>#NAME?</v>
      </c>
      <c r="AH12" s="4">
        <v>88.8</v>
      </c>
      <c r="AI12" s="4" t="e">
        <f t="array" aca="1" ref="AI12" ca="1">_xludf.IFS(AH12&gt;20, 1, AH12&lt;8, 2, TRUE, 0)</f>
        <v>#NAME?</v>
      </c>
      <c r="AJ12" s="4">
        <v>10.1</v>
      </c>
      <c r="AK12" s="4" t="e">
        <f t="array" aca="1" ref="AK12" ca="1">_xludf.IFS(AJ12&gt;1.3, 1, AJ12&lt;0.7, 2, TRUE, 0)</f>
        <v>#NAME?</v>
      </c>
      <c r="AL12" s="4">
        <v>35</v>
      </c>
      <c r="AM12" s="4">
        <v>0</v>
      </c>
      <c r="AN12" s="4">
        <v>20</v>
      </c>
      <c r="AO12" s="4" t="e">
        <f t="array" aca="1" ref="AO12" ca="1">_xludf.IFS(AN12&gt;52, 1, AN12&lt;7, 2, TRUE, 0)</f>
        <v>#NAME?</v>
      </c>
      <c r="AP12" s="4" t="s">
        <v>17</v>
      </c>
      <c r="AQ12" s="4"/>
      <c r="AR12" s="4" t="s">
        <v>17</v>
      </c>
      <c r="AS12" s="4"/>
      <c r="AT12" s="4" t="s">
        <v>17</v>
      </c>
      <c r="AU12" s="4"/>
      <c r="AV12" s="4">
        <v>10.5</v>
      </c>
      <c r="AW12" s="4">
        <v>1</v>
      </c>
      <c r="AX12" s="4">
        <v>4.8</v>
      </c>
      <c r="AY12" s="4">
        <v>0</v>
      </c>
      <c r="AZ12" s="4">
        <v>138</v>
      </c>
      <c r="BA12" s="4" t="e">
        <f t="array" aca="1" ref="BA12" ca="1">_xludf.IFS(AZ12&gt;146, 1, AZ12&lt;136, 2, TRUE, 0)</f>
        <v>#NAME?</v>
      </c>
      <c r="BB12" s="4">
        <v>4.2</v>
      </c>
      <c r="BC12" s="4" t="e">
        <f t="array" aca="1" ref="BC12" ca="1">_xludf.IFS(BB12&gt;5.1, 1, BB12&lt;3.5, 2, TRUE, 0)</f>
        <v>#NAME?</v>
      </c>
      <c r="BD12" s="4">
        <v>6.6</v>
      </c>
      <c r="BE12" s="4">
        <v>0</v>
      </c>
      <c r="BF12" s="4">
        <v>4.4000000000000004</v>
      </c>
      <c r="BG12" s="4">
        <v>0</v>
      </c>
      <c r="BH12" s="4">
        <v>2.2000000000000002</v>
      </c>
      <c r="BI12" s="4">
        <v>0</v>
      </c>
      <c r="BJ12" s="4">
        <v>26</v>
      </c>
      <c r="BK12" s="4">
        <v>2</v>
      </c>
      <c r="BL12" s="4" t="s">
        <v>17</v>
      </c>
      <c r="BN12" s="4" t="s">
        <v>17</v>
      </c>
      <c r="BP12" s="4" t="s">
        <v>17</v>
      </c>
      <c r="BR12" s="4" t="s">
        <v>17</v>
      </c>
    </row>
    <row r="13" spans="1:71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L13" s="4" t="s">
        <v>17</v>
      </c>
      <c r="BN13" s="4" t="s">
        <v>17</v>
      </c>
    </row>
    <row r="14" spans="1:71">
      <c r="A14" s="4">
        <v>6143</v>
      </c>
      <c r="B14" s="4" t="s">
        <v>11</v>
      </c>
      <c r="C14" s="4">
        <v>63</v>
      </c>
      <c r="D14" s="4">
        <v>7.17</v>
      </c>
      <c r="E14" s="4" t="e">
        <f t="array" aca="1" ref="E14" ca="1">_xludf.IFS(D14&gt;10, 1, D14&lt;4, 2, TRUE, 0)</f>
        <v>#NAME?</v>
      </c>
      <c r="F14" s="4">
        <v>3.81</v>
      </c>
      <c r="G14" s="4" t="e">
        <f t="array" aca="1" ref="G14" ca="1">_xludf.IFS(F14&gt;6.2, 1, F14&lt;3.7, 2, TRUE, 0)</f>
        <v>#NAME?</v>
      </c>
      <c r="H14" s="4">
        <v>11</v>
      </c>
      <c r="I14" s="4" t="e">
        <f t="array" aca="1" ref="I14" ca="1">_xludf.IFS(H14&gt;18, 1, H14&lt;13, 2, TRUE, 0)</f>
        <v>#NAME?</v>
      </c>
      <c r="J14" s="4">
        <v>31.6</v>
      </c>
      <c r="K14" s="4" t="e">
        <f t="array" aca="1" ref="K14" ca="1">_xludf.IFS(J14&gt;55, 1, J14&lt;34, 2, TRUE, 0)</f>
        <v>#NAME?</v>
      </c>
      <c r="L14" s="4">
        <v>82.9</v>
      </c>
      <c r="M14" s="4">
        <v>0</v>
      </c>
      <c r="N14" s="4">
        <v>28.9</v>
      </c>
      <c r="O14" s="4">
        <v>0</v>
      </c>
      <c r="P14" s="4">
        <v>34.799999999999997</v>
      </c>
      <c r="Q14" s="4">
        <v>0</v>
      </c>
      <c r="R14" s="4">
        <v>145</v>
      </c>
      <c r="S14" s="4">
        <v>0</v>
      </c>
      <c r="T14" s="4">
        <v>14.5</v>
      </c>
      <c r="U14" s="4">
        <v>0</v>
      </c>
      <c r="V14" s="4">
        <v>57</v>
      </c>
      <c r="W14" s="4">
        <v>0</v>
      </c>
      <c r="X14" s="4">
        <v>11.9</v>
      </c>
      <c r="Y14" s="4">
        <v>2</v>
      </c>
      <c r="Z14" s="4">
        <v>6.3</v>
      </c>
      <c r="AA14" s="4">
        <v>0</v>
      </c>
      <c r="AB14" s="4">
        <v>24.4</v>
      </c>
      <c r="AC14" s="4">
        <v>1</v>
      </c>
      <c r="AD14" s="4">
        <v>0.4</v>
      </c>
      <c r="AE14" s="4">
        <v>0</v>
      </c>
      <c r="AF14" s="4">
        <v>123</v>
      </c>
      <c r="AG14" s="4" t="e">
        <f t="array" aca="1" ref="AG14" ca="1">_xludf.IFS(AF14&gt;100, 1, AF14&lt;70, 2, TRUE, 0)</f>
        <v>#NAME?</v>
      </c>
      <c r="AH14" s="4">
        <v>67.099999999999994</v>
      </c>
      <c r="AI14" s="4" t="e">
        <f t="array" aca="1" ref="AI14" ca="1">_xludf.IFS(AH14&gt;20, 1, AH14&lt;8, 2, TRUE, 0)</f>
        <v>#NAME?</v>
      </c>
      <c r="AJ14" s="4">
        <v>9</v>
      </c>
      <c r="AK14" s="4" t="e">
        <f t="array" aca="1" ref="AK14" ca="1">_xludf.IFS(AJ14&gt;1.3, 1, AJ14&lt;0.7, 2, TRUE, 0)</f>
        <v>#NAME?</v>
      </c>
      <c r="AL14" s="4">
        <v>19</v>
      </c>
      <c r="AM14" s="4">
        <v>0</v>
      </c>
      <c r="AN14" s="4">
        <v>21</v>
      </c>
      <c r="AO14" s="4" t="e">
        <f t="array" aca="1" ref="AO14" ca="1">_xludf.IFS(AN14&gt;52, 1, AN14&lt;7, 2, TRUE, 0)</f>
        <v>#NAME?</v>
      </c>
      <c r="AP14" s="4">
        <v>5.9</v>
      </c>
      <c r="AQ14" s="4">
        <v>0</v>
      </c>
      <c r="AR14" s="4">
        <v>105</v>
      </c>
      <c r="AS14" s="4">
        <v>0</v>
      </c>
      <c r="AT14" s="4">
        <v>65</v>
      </c>
      <c r="AU14" s="4">
        <v>0</v>
      </c>
      <c r="AV14" s="4">
        <v>10.5</v>
      </c>
      <c r="AW14" s="4">
        <v>1</v>
      </c>
      <c r="AX14" s="4">
        <v>5.3</v>
      </c>
      <c r="AY14" s="4">
        <v>1</v>
      </c>
      <c r="AZ14" s="4">
        <v>134</v>
      </c>
      <c r="BA14" s="4" t="e">
        <f t="array" aca="1" ref="BA14" ca="1">_xludf.IFS(AZ14&gt;146, 1, AZ14&lt;136, 2, TRUE, 0)</f>
        <v>#NAME?</v>
      </c>
      <c r="BB14" s="4">
        <v>5</v>
      </c>
      <c r="BC14" s="4" t="e">
        <f t="array" aca="1" ref="BC14" ca="1">_xludf.IFS(BB14&gt;5.1, 1, BB14&lt;3.5, 2, TRUE, 0)</f>
        <v>#NAME?</v>
      </c>
      <c r="BD14" s="4">
        <v>7.1</v>
      </c>
      <c r="BE14" s="4">
        <v>0</v>
      </c>
      <c r="BF14" s="4">
        <v>3.9</v>
      </c>
      <c r="BG14" s="4">
        <v>0</v>
      </c>
      <c r="BH14" s="4">
        <v>3.2</v>
      </c>
      <c r="BI14" s="4">
        <v>0</v>
      </c>
      <c r="BJ14" s="4">
        <v>120</v>
      </c>
      <c r="BK14" s="4">
        <v>0</v>
      </c>
      <c r="BL14" s="4">
        <v>51</v>
      </c>
      <c r="BM14" s="4">
        <v>0</v>
      </c>
      <c r="BN14" s="4">
        <v>173</v>
      </c>
      <c r="BO14" s="4">
        <v>0</v>
      </c>
      <c r="BP14" s="4">
        <v>224</v>
      </c>
      <c r="BQ14" s="4">
        <v>2</v>
      </c>
      <c r="BR14" s="4">
        <v>215</v>
      </c>
      <c r="BS14" s="4">
        <v>0</v>
      </c>
    </row>
    <row r="15" spans="1:71">
      <c r="A15" s="4">
        <v>22678</v>
      </c>
      <c r="B15" s="4" t="s">
        <v>11</v>
      </c>
      <c r="C15" s="4">
        <v>77</v>
      </c>
      <c r="D15" s="4">
        <v>5.0599999999999996</v>
      </c>
      <c r="E15" s="4" t="e">
        <f t="array" aca="1" ref="E15" ca="1">_xludf.IFS(D15&gt;10, 1, D15&lt;4, 2, TRUE, 0)</f>
        <v>#NAME?</v>
      </c>
      <c r="F15" s="4">
        <v>3.1</v>
      </c>
      <c r="G15" s="4" t="e">
        <f t="array" aca="1" ref="G15" ca="1">_xludf.IFS(F15&gt;6.2, 1, F15&lt;3.7, 2, TRUE, 0)</f>
        <v>#NAME?</v>
      </c>
      <c r="H15" s="4">
        <v>10.199999999999999</v>
      </c>
      <c r="I15" s="4" t="e">
        <f t="array" aca="1" ref="I15" ca="1">_xludf.IFS(H15&gt;18, 1, H15&lt;13, 2, TRUE, 0)</f>
        <v>#NAME?</v>
      </c>
      <c r="J15" s="4">
        <v>28.8</v>
      </c>
      <c r="K15" s="4" t="e">
        <f t="array" aca="1" ref="K15" ca="1">_xludf.IFS(J15&gt;55, 1, J15&lt;34, 2, TRUE, 0)</f>
        <v>#NAME?</v>
      </c>
      <c r="L15" s="4">
        <v>92.9</v>
      </c>
      <c r="M15" s="4">
        <v>0</v>
      </c>
      <c r="N15" s="4">
        <v>32.9</v>
      </c>
      <c r="O15" s="4">
        <v>1</v>
      </c>
      <c r="P15" s="4">
        <v>35.4</v>
      </c>
      <c r="Q15" s="4">
        <v>0</v>
      </c>
      <c r="R15" s="4">
        <v>163</v>
      </c>
      <c r="S15" s="4">
        <v>0</v>
      </c>
      <c r="T15" s="4">
        <v>13.9</v>
      </c>
      <c r="U15" s="4">
        <v>0</v>
      </c>
      <c r="V15" s="4">
        <v>69.099999999999994</v>
      </c>
      <c r="W15" s="4">
        <v>0</v>
      </c>
      <c r="X15" s="4">
        <v>19.8</v>
      </c>
      <c r="Y15" s="4">
        <v>2</v>
      </c>
      <c r="Z15" s="4">
        <v>8.3000000000000007</v>
      </c>
      <c r="AA15" s="4">
        <v>0</v>
      </c>
      <c r="AB15" s="4">
        <v>2.4</v>
      </c>
      <c r="AC15" s="4">
        <v>0</v>
      </c>
      <c r="AD15" s="4">
        <v>0.4</v>
      </c>
      <c r="AE15" s="4">
        <v>0</v>
      </c>
      <c r="AF15" s="4">
        <v>112</v>
      </c>
      <c r="AG15" s="4" t="e">
        <f t="array" aca="1" ref="AG15" ca="1">_xludf.IFS(AF15&gt;100, 1, AF15&lt;70, 2, TRUE, 0)</f>
        <v>#NAME?</v>
      </c>
      <c r="AH15" s="4">
        <v>67.900000000000006</v>
      </c>
      <c r="AI15" s="4" t="e">
        <f t="array" aca="1" ref="AI15" ca="1">_xludf.IFS(AH15&gt;20, 1, AH15&lt;8, 2, TRUE, 0)</f>
        <v>#NAME?</v>
      </c>
      <c r="AJ15" s="4">
        <v>9.5</v>
      </c>
      <c r="AK15" s="4" t="e">
        <f t="array" aca="1" ref="AK15" ca="1">_xludf.IFS(AJ15&gt;1.3, 1, AJ15&lt;0.7, 2, TRUE, 0)</f>
        <v>#NAME?</v>
      </c>
      <c r="AL15" s="4">
        <v>25</v>
      </c>
      <c r="AM15" s="4">
        <v>0</v>
      </c>
      <c r="AN15" s="4">
        <v>19</v>
      </c>
      <c r="AO15" s="4" t="e">
        <f t="array" aca="1" ref="AO15" ca="1">_xludf.IFS(AN15&gt;52, 1, AN15&lt;7, 2, TRUE, 0)</f>
        <v>#NAME?</v>
      </c>
      <c r="AP15" s="4">
        <v>6.8</v>
      </c>
      <c r="AQ15" s="4">
        <v>0</v>
      </c>
      <c r="AR15" s="4">
        <v>120</v>
      </c>
      <c r="AS15" s="4">
        <v>0</v>
      </c>
      <c r="AT15" s="4">
        <v>69</v>
      </c>
      <c r="AU15" s="4">
        <v>0</v>
      </c>
      <c r="AV15" s="4">
        <v>8.6999999999999993</v>
      </c>
      <c r="AW15" s="4">
        <v>2</v>
      </c>
      <c r="AX15" s="4">
        <v>5.0999999999999996</v>
      </c>
      <c r="AY15" s="4">
        <v>0</v>
      </c>
      <c r="AZ15" s="4">
        <v>133</v>
      </c>
      <c r="BA15" s="4" t="e">
        <f t="array" aca="1" ref="BA15" ca="1">_xludf.IFS(AZ15&gt;146, 1, AZ15&lt;136, 2, TRUE, 0)</f>
        <v>#NAME?</v>
      </c>
      <c r="BB15" s="4">
        <v>4.9000000000000004</v>
      </c>
      <c r="BC15" s="4" t="e">
        <f t="array" aca="1" ref="BC15" ca="1">_xludf.IFS(BB15&gt;5.1, 1, BB15&lt;3.5, 2, TRUE, 0)</f>
        <v>#NAME?</v>
      </c>
      <c r="BD15" s="4">
        <v>6.5</v>
      </c>
      <c r="BE15" s="4">
        <v>2</v>
      </c>
      <c r="BF15" s="4">
        <v>4</v>
      </c>
      <c r="BG15" s="4">
        <v>0</v>
      </c>
      <c r="BH15" s="4">
        <v>2.5</v>
      </c>
      <c r="BI15" s="4">
        <v>0</v>
      </c>
      <c r="BJ15" s="4">
        <v>29</v>
      </c>
      <c r="BK15" s="4">
        <v>2</v>
      </c>
      <c r="BL15" s="4">
        <v>51</v>
      </c>
      <c r="BM15" s="4">
        <v>0</v>
      </c>
      <c r="BN15" s="4">
        <v>231</v>
      </c>
      <c r="BO15" s="4">
        <v>0</v>
      </c>
      <c r="BP15" s="4">
        <v>282</v>
      </c>
      <c r="BQ15" s="4">
        <v>0</v>
      </c>
      <c r="BR15" s="4">
        <v>443</v>
      </c>
      <c r="BS15" s="4">
        <v>1</v>
      </c>
    </row>
    <row r="16" spans="1:71">
      <c r="A16" s="4">
        <v>78226</v>
      </c>
      <c r="B16" s="4" t="s">
        <v>11</v>
      </c>
      <c r="C16" s="4">
        <v>47</v>
      </c>
      <c r="D16" s="4">
        <v>3.65</v>
      </c>
      <c r="E16" s="4" t="e">
        <f t="array" aca="1" ref="E16" ca="1">_xludf.IFS(D16&gt;10, 1, D16&lt;4, 2, TRUE, 0)</f>
        <v>#NAME?</v>
      </c>
      <c r="F16" s="4">
        <v>4.22</v>
      </c>
      <c r="G16" s="4" t="e">
        <f t="array" aca="1" ref="G16" ca="1">_xludf.IFS(F16&gt;6.2, 1, F16&lt;3.7, 2, TRUE, 0)</f>
        <v>#NAME?</v>
      </c>
      <c r="H16" s="4">
        <v>13.3</v>
      </c>
      <c r="I16" s="4" t="e">
        <f t="array" aca="1" ref="I16" ca="1">_xludf.IFS(H16&gt;18, 1, H16&lt;13, 2, TRUE, 0)</f>
        <v>#NAME?</v>
      </c>
      <c r="J16" s="4">
        <v>39.9</v>
      </c>
      <c r="K16" s="4" t="e">
        <f t="array" aca="1" ref="K16" ca="1">_xludf.IFS(J16&gt;55, 1, J16&lt;34, 2, TRUE, 0)</f>
        <v>#NAME?</v>
      </c>
      <c r="L16" s="4">
        <v>94.5</v>
      </c>
      <c r="M16" s="4">
        <v>0</v>
      </c>
      <c r="N16" s="4">
        <v>31.5</v>
      </c>
      <c r="O16" s="4">
        <v>0</v>
      </c>
      <c r="P16" s="4">
        <v>33.299999999999997</v>
      </c>
      <c r="Q16" s="4">
        <v>0</v>
      </c>
      <c r="R16" s="4">
        <v>180</v>
      </c>
      <c r="S16" s="4">
        <v>0</v>
      </c>
      <c r="T16" s="4">
        <v>13</v>
      </c>
      <c r="U16" s="4">
        <v>0</v>
      </c>
      <c r="V16" s="4">
        <v>71</v>
      </c>
      <c r="W16" s="4">
        <v>0</v>
      </c>
      <c r="X16" s="4">
        <v>23.3</v>
      </c>
      <c r="Y16" s="4">
        <v>0</v>
      </c>
      <c r="Z16" s="4">
        <v>4.4000000000000004</v>
      </c>
      <c r="AA16" s="4">
        <v>0</v>
      </c>
      <c r="AB16" s="4">
        <v>0.8</v>
      </c>
      <c r="AC16" s="4">
        <v>0</v>
      </c>
      <c r="AD16" s="4">
        <v>0.5</v>
      </c>
      <c r="AE16" s="4">
        <v>0</v>
      </c>
      <c r="AF16" s="4">
        <v>137</v>
      </c>
      <c r="AG16" s="4" t="e">
        <f t="array" aca="1" ref="AG16" ca="1">_xludf.IFS(AF16&gt;100, 1, AF16&lt;70, 2, TRUE, 0)</f>
        <v>#NAME?</v>
      </c>
      <c r="AH16" s="4">
        <v>52.9</v>
      </c>
      <c r="AI16" s="4" t="e">
        <f t="array" aca="1" ref="AI16" ca="1">_xludf.IFS(AH16&gt;20, 1, AH16&lt;8, 2, TRUE, 0)</f>
        <v>#NAME?</v>
      </c>
      <c r="AJ16" s="4">
        <v>10.6</v>
      </c>
      <c r="AK16" s="4" t="e">
        <f t="array" aca="1" ref="AK16" ca="1">_xludf.IFS(AJ16&gt;1.3, 1, AJ16&lt;0.7, 2, TRUE, 0)</f>
        <v>#NAME?</v>
      </c>
      <c r="AL16" s="4">
        <v>19</v>
      </c>
      <c r="AM16" s="4">
        <v>0</v>
      </c>
      <c r="AN16" s="4">
        <v>11</v>
      </c>
      <c r="AO16" s="4" t="e">
        <f t="array" aca="1" ref="AO16" ca="1">_xludf.IFS(AN16&gt;52, 1, AN16&lt;7, 2, TRUE, 0)</f>
        <v>#NAME?</v>
      </c>
      <c r="AP16" s="4">
        <v>8.3000000000000007</v>
      </c>
      <c r="AQ16" s="4">
        <v>1</v>
      </c>
      <c r="AR16" s="4">
        <v>167</v>
      </c>
      <c r="AS16" s="4">
        <v>0</v>
      </c>
      <c r="AT16" s="4">
        <v>121</v>
      </c>
      <c r="AU16" s="4">
        <v>0</v>
      </c>
      <c r="AV16" s="4">
        <v>9.1</v>
      </c>
      <c r="AW16" s="4">
        <v>0</v>
      </c>
      <c r="AX16" s="4">
        <v>5.2</v>
      </c>
      <c r="AY16" s="4">
        <v>1</v>
      </c>
      <c r="AZ16" s="4">
        <v>138</v>
      </c>
      <c r="BA16" s="4" t="e">
        <f t="array" aca="1" ref="BA16" ca="1">_xludf.IFS(AZ16&gt;146, 1, AZ16&lt;136, 2, TRUE, 0)</f>
        <v>#NAME?</v>
      </c>
      <c r="BB16" s="4">
        <v>4.5</v>
      </c>
      <c r="BC16" s="4" t="e">
        <f t="array" aca="1" ref="BC16" ca="1">_xludf.IFS(BB16&gt;5.1, 1, BB16&lt;3.5, 2, TRUE, 0)</f>
        <v>#NAME?</v>
      </c>
      <c r="BD16" s="4">
        <v>7.3</v>
      </c>
      <c r="BE16" s="4">
        <v>0</v>
      </c>
      <c r="BF16" s="4">
        <v>4.3</v>
      </c>
      <c r="BG16" s="4">
        <v>0</v>
      </c>
      <c r="BH16" s="4">
        <v>3</v>
      </c>
      <c r="BI16" s="4">
        <v>0</v>
      </c>
      <c r="BJ16" s="4">
        <v>56</v>
      </c>
      <c r="BK16" s="4">
        <v>0</v>
      </c>
      <c r="BL16" s="4">
        <v>80</v>
      </c>
      <c r="BM16" s="4">
        <v>0</v>
      </c>
      <c r="BN16" s="4">
        <v>154</v>
      </c>
      <c r="BO16" s="4">
        <v>0</v>
      </c>
      <c r="BP16" s="4">
        <v>234</v>
      </c>
      <c r="BQ16" s="4">
        <v>2</v>
      </c>
      <c r="BR16" s="4">
        <v>272</v>
      </c>
      <c r="BS16" s="4">
        <v>0</v>
      </c>
    </row>
    <row r="17" spans="1:71">
      <c r="A17" s="4">
        <v>314908</v>
      </c>
      <c r="B17" s="4" t="s">
        <v>11</v>
      </c>
      <c r="C17" s="4">
        <v>81</v>
      </c>
      <c r="D17" s="4">
        <v>6.16</v>
      </c>
      <c r="E17" s="4" t="e">
        <f t="array" aca="1" ref="E17" ca="1">_xludf.IFS(D17&gt;10, 1, D17&lt;4, 2, TRUE, 0)</f>
        <v>#NAME?</v>
      </c>
      <c r="F17" s="4">
        <v>3.14</v>
      </c>
      <c r="G17" s="4" t="e">
        <f t="array" aca="1" ref="G17" ca="1">_xludf.IFS(F17&gt;6.2, 1, F17&lt;3.7, 2, TRUE, 0)</f>
        <v>#NAME?</v>
      </c>
      <c r="H17" s="4">
        <v>10.4</v>
      </c>
      <c r="I17" s="4" t="e">
        <f t="array" aca="1" ref="I17" ca="1">_xludf.IFS(H17&gt;18, 1, H17&lt;13, 2, TRUE, 0)</f>
        <v>#NAME?</v>
      </c>
      <c r="J17" s="4">
        <v>29.2</v>
      </c>
      <c r="K17" s="4" t="e">
        <f t="array" aca="1" ref="K17" ca="1">_xludf.IFS(J17&gt;55, 1, J17&lt;34, 2, TRUE, 0)</f>
        <v>#NAME?</v>
      </c>
      <c r="L17" s="4">
        <v>93</v>
      </c>
      <c r="M17" s="4">
        <v>0</v>
      </c>
      <c r="N17" s="4">
        <v>33.1</v>
      </c>
      <c r="O17" s="4">
        <v>1</v>
      </c>
      <c r="P17" s="4">
        <v>35.6</v>
      </c>
      <c r="Q17" s="4">
        <v>0</v>
      </c>
      <c r="R17" s="4">
        <v>87</v>
      </c>
      <c r="S17" s="4">
        <v>2</v>
      </c>
      <c r="T17" s="4">
        <v>13.3</v>
      </c>
      <c r="U17" s="4">
        <v>0</v>
      </c>
      <c r="V17" s="4">
        <v>66.3</v>
      </c>
      <c r="W17" s="4">
        <v>0</v>
      </c>
      <c r="X17" s="4">
        <v>15.1</v>
      </c>
      <c r="Y17" s="4">
        <v>2</v>
      </c>
      <c r="Z17" s="4">
        <v>13.5</v>
      </c>
      <c r="AA17" s="4">
        <v>1</v>
      </c>
      <c r="AB17" s="4">
        <v>4.5</v>
      </c>
      <c r="AC17" s="4">
        <v>0</v>
      </c>
      <c r="AD17" s="4">
        <v>0.6</v>
      </c>
      <c r="AE17" s="4">
        <v>0</v>
      </c>
      <c r="AF17" s="4">
        <v>107</v>
      </c>
      <c r="AG17" s="4" t="e">
        <f t="array" aca="1" ref="AG17" ca="1">_xludf.IFS(AF17&gt;100, 1, AF17&lt;70, 2, TRUE, 0)</f>
        <v>#NAME?</v>
      </c>
      <c r="AH17" s="4">
        <v>56.4</v>
      </c>
      <c r="AI17" s="4" t="e">
        <f t="array" aca="1" ref="AI17" ca="1">_xludf.IFS(AH17&gt;20, 1, AH17&lt;8, 2, TRUE, 0)</f>
        <v>#NAME?</v>
      </c>
      <c r="AJ17" s="4">
        <v>6.5</v>
      </c>
      <c r="AK17" s="4" t="e">
        <f t="array" aca="1" ref="AK17" ca="1">_xludf.IFS(AJ17&gt;1.3, 1, AJ17&lt;0.7, 2, TRUE, 0)</f>
        <v>#NAME?</v>
      </c>
      <c r="AL17" s="4">
        <v>33</v>
      </c>
      <c r="AM17" s="4">
        <v>0</v>
      </c>
      <c r="AN17" s="4">
        <v>36</v>
      </c>
      <c r="AO17" s="4" t="e">
        <f t="array" aca="1" ref="AO17" ca="1">_xludf.IFS(AN17&gt;52, 1, AN17&lt;7, 2, TRUE, 0)</f>
        <v>#NAME?</v>
      </c>
      <c r="AP17" s="4">
        <v>4.5999999999999996</v>
      </c>
      <c r="AQ17" s="4">
        <v>0</v>
      </c>
      <c r="AR17" s="4">
        <v>109</v>
      </c>
      <c r="AS17" s="4">
        <v>0</v>
      </c>
      <c r="AT17" s="4">
        <v>52</v>
      </c>
      <c r="AU17" s="4">
        <v>0</v>
      </c>
      <c r="AV17" s="4">
        <v>9</v>
      </c>
      <c r="AW17" s="4">
        <v>0</v>
      </c>
      <c r="AX17" s="4">
        <v>6.8</v>
      </c>
      <c r="AY17" s="4">
        <v>1</v>
      </c>
      <c r="AZ17" s="4">
        <v>133</v>
      </c>
      <c r="BA17" s="4" t="e">
        <f t="array" aca="1" ref="BA17" ca="1">_xludf.IFS(AZ17&gt;146, 1, AZ17&lt;136, 2, TRUE, 0)</f>
        <v>#NAME?</v>
      </c>
      <c r="BB17" s="4">
        <v>5.2</v>
      </c>
      <c r="BC17" s="4" t="e">
        <f t="array" aca="1" ref="BC17" ca="1">_xludf.IFS(BB17&gt;5.1, 1, BB17&lt;3.5, 2, TRUE, 0)</f>
        <v>#NAME?</v>
      </c>
      <c r="BD17" s="4">
        <v>6.7</v>
      </c>
      <c r="BE17" s="4">
        <v>0</v>
      </c>
      <c r="BF17" s="4">
        <v>3.3</v>
      </c>
      <c r="BG17" s="4">
        <v>2</v>
      </c>
      <c r="BH17" s="4">
        <v>3.4</v>
      </c>
      <c r="BI17" s="4">
        <v>0</v>
      </c>
      <c r="BJ17" s="4">
        <v>153</v>
      </c>
      <c r="BK17" s="4">
        <v>1</v>
      </c>
      <c r="BL17" s="4">
        <v>39</v>
      </c>
      <c r="BM17" s="4">
        <v>0</v>
      </c>
      <c r="BN17" s="4">
        <v>129</v>
      </c>
      <c r="BO17" s="4">
        <v>2</v>
      </c>
      <c r="BP17" s="4">
        <v>168</v>
      </c>
      <c r="BQ17" s="4">
        <v>2</v>
      </c>
      <c r="BR17" s="4">
        <v>276</v>
      </c>
      <c r="BS17" s="4">
        <v>0</v>
      </c>
    </row>
    <row r="18" spans="1:71">
      <c r="A18" s="4">
        <v>320078</v>
      </c>
      <c r="B18" s="4" t="s">
        <v>11</v>
      </c>
      <c r="C18" s="4">
        <v>68</v>
      </c>
      <c r="D18" s="4">
        <v>4.83</v>
      </c>
      <c r="E18" s="4" t="e">
        <f t="array" aca="1" ref="E18" ca="1">_xludf.IFS(D18&gt;10, 1, D18&lt;4, 2, TRUE, 0)</f>
        <v>#NAME?</v>
      </c>
      <c r="F18" s="4">
        <v>3.57</v>
      </c>
      <c r="G18" s="4" t="e">
        <f t="array" aca="1" ref="G18" ca="1">_xludf.IFS(F18&gt;6.2, 1, F18&lt;3.7, 2, TRUE, 0)</f>
        <v>#NAME?</v>
      </c>
      <c r="H18" s="4">
        <v>10.7</v>
      </c>
      <c r="I18" s="4" t="e">
        <f t="array" aca="1" ref="I18" ca="1">_xludf.IFS(H18&gt;18, 1, H18&lt;13, 2, TRUE, 0)</f>
        <v>#NAME?</v>
      </c>
      <c r="J18" s="4">
        <v>30.3</v>
      </c>
      <c r="K18" s="4" t="e">
        <f t="array" aca="1" ref="K18" ca="1">_xludf.IFS(J18&gt;55, 1, J18&lt;34, 2, TRUE, 0)</f>
        <v>#NAME?</v>
      </c>
      <c r="L18" s="4">
        <v>84.9</v>
      </c>
      <c r="M18" s="4">
        <v>0</v>
      </c>
      <c r="N18" s="4">
        <v>30</v>
      </c>
      <c r="O18" s="4">
        <v>0</v>
      </c>
      <c r="P18" s="4">
        <v>35.299999999999997</v>
      </c>
      <c r="Q18" s="4">
        <v>0</v>
      </c>
      <c r="R18" s="4">
        <v>137</v>
      </c>
      <c r="S18" s="4">
        <v>2</v>
      </c>
      <c r="T18" s="4">
        <v>13.1</v>
      </c>
      <c r="U18" s="4">
        <v>0</v>
      </c>
      <c r="V18" s="4">
        <v>47.9</v>
      </c>
      <c r="W18" s="4">
        <v>0</v>
      </c>
      <c r="X18" s="4">
        <v>33.1</v>
      </c>
      <c r="Y18" s="4">
        <v>0</v>
      </c>
      <c r="Z18" s="4">
        <v>12.2</v>
      </c>
      <c r="AA18" s="4">
        <v>1</v>
      </c>
      <c r="AB18" s="4">
        <v>6.4</v>
      </c>
      <c r="AC18" s="4">
        <v>1</v>
      </c>
      <c r="AD18" s="4">
        <v>0.4</v>
      </c>
      <c r="AE18" s="4">
        <v>0</v>
      </c>
      <c r="AF18" s="4">
        <v>195</v>
      </c>
      <c r="AG18" s="4" t="e">
        <f t="array" aca="1" ref="AG18" ca="1">_xludf.IFS(AF18&gt;100, 1, AF18&lt;70, 2, TRUE, 0)</f>
        <v>#NAME?</v>
      </c>
      <c r="AH18" s="4">
        <v>37.700000000000003</v>
      </c>
      <c r="AI18" s="4" t="e">
        <f t="array" aca="1" ref="AI18" ca="1">_xludf.IFS(AH18&gt;20, 1, AH18&lt;8, 2, TRUE, 0)</f>
        <v>#NAME?</v>
      </c>
      <c r="AJ18" s="4">
        <v>8.4</v>
      </c>
      <c r="AK18" s="4" t="e">
        <f t="array" aca="1" ref="AK18" ca="1">_xludf.IFS(AJ18&gt;1.3, 1, AJ18&lt;0.7, 2, TRUE, 0)</f>
        <v>#NAME?</v>
      </c>
      <c r="AL18" s="4">
        <v>7</v>
      </c>
      <c r="AM18" s="4">
        <v>2</v>
      </c>
      <c r="AN18" s="4">
        <v>9</v>
      </c>
      <c r="AO18" s="4" t="e">
        <f t="array" aca="1" ref="AO18" ca="1">_xludf.IFS(AN18&gt;52, 1, AN18&lt;7, 2, TRUE, 0)</f>
        <v>#NAME?</v>
      </c>
      <c r="AP18" s="4">
        <v>5.4</v>
      </c>
      <c r="AQ18" s="4">
        <v>0</v>
      </c>
      <c r="AR18" s="4">
        <v>140</v>
      </c>
      <c r="AS18" s="4">
        <v>0</v>
      </c>
      <c r="AT18" s="4">
        <v>138</v>
      </c>
      <c r="AU18" s="4">
        <v>0</v>
      </c>
      <c r="AV18" s="4">
        <v>8.1999999999999993</v>
      </c>
      <c r="AW18" s="4">
        <v>2</v>
      </c>
      <c r="AX18" s="4">
        <v>4.3</v>
      </c>
      <c r="AY18" s="4">
        <v>0</v>
      </c>
      <c r="AZ18" s="4">
        <v>128</v>
      </c>
      <c r="BA18" s="4" t="e">
        <f t="array" aca="1" ref="BA18" ca="1">_xludf.IFS(AZ18&gt;146, 1, AZ18&lt;136, 2, TRUE, 0)</f>
        <v>#NAME?</v>
      </c>
      <c r="BB18" s="4">
        <v>4.8</v>
      </c>
      <c r="BC18" s="4" t="e">
        <f t="array" aca="1" ref="BC18" ca="1">_xludf.IFS(BB18&gt;5.1, 1, BB18&lt;3.5, 2, TRUE, 0)</f>
        <v>#NAME?</v>
      </c>
      <c r="BD18" s="4">
        <v>7.3</v>
      </c>
      <c r="BE18" s="4">
        <v>0</v>
      </c>
      <c r="BF18" s="4">
        <v>4.2</v>
      </c>
      <c r="BG18" s="4">
        <v>0</v>
      </c>
      <c r="BH18" s="4">
        <v>3.1</v>
      </c>
      <c r="BI18" s="4">
        <v>0</v>
      </c>
      <c r="BJ18" s="4">
        <v>70</v>
      </c>
      <c r="BK18" s="4">
        <v>0</v>
      </c>
      <c r="BL18" s="4">
        <v>52</v>
      </c>
      <c r="BM18" s="4">
        <v>0</v>
      </c>
      <c r="BN18" s="4">
        <v>141</v>
      </c>
      <c r="BO18" s="4">
        <v>0</v>
      </c>
      <c r="BP18" s="4">
        <v>193</v>
      </c>
      <c r="BQ18" s="4">
        <v>2</v>
      </c>
      <c r="BR18" s="4">
        <v>405</v>
      </c>
      <c r="BS18" s="4">
        <v>1</v>
      </c>
    </row>
    <row r="19" spans="1:71">
      <c r="A19" s="4">
        <v>323098</v>
      </c>
      <c r="B19" s="4" t="s">
        <v>21</v>
      </c>
      <c r="C19" s="4">
        <v>49</v>
      </c>
      <c r="D19" s="4">
        <v>9.85</v>
      </c>
      <c r="E19" s="4" t="e">
        <f t="array" aca="1" ref="E19" ca="1">_xludf.IFS(D19&gt;10, 1, D19&lt;4, 2, TRUE, 0)</f>
        <v>#NAME?</v>
      </c>
      <c r="F19" s="4">
        <v>3.71</v>
      </c>
      <c r="G19" s="4" t="e">
        <f t="array" aca="1" ref="G19" ca="1">_xludf.IFS(F19&gt;6.2, 1, F19&lt;3.7, 2, TRUE, 0)</f>
        <v>#NAME?</v>
      </c>
      <c r="H19" s="4">
        <v>10.3</v>
      </c>
      <c r="I19" s="4" t="e">
        <f t="array" aca="1" ref="I19" ca="1">_xludf.IFS(H19&gt;18, 1, H19&lt;13, 2, TRUE, 0)</f>
        <v>#NAME?</v>
      </c>
      <c r="J19" s="4">
        <v>31.4</v>
      </c>
      <c r="K19" s="4" t="e">
        <f t="array" aca="1" ref="K19" ca="1">_xludf.IFS(J19&gt;55, 1, J19&lt;34, 2, TRUE, 0)</f>
        <v>#NAME?</v>
      </c>
      <c r="L19" s="4">
        <v>84.6</v>
      </c>
      <c r="M19" s="4">
        <v>0</v>
      </c>
      <c r="N19" s="4">
        <v>27.8</v>
      </c>
      <c r="O19" s="4">
        <v>0</v>
      </c>
      <c r="P19" s="4">
        <v>32.799999999999997</v>
      </c>
      <c r="Q19" s="4">
        <v>0</v>
      </c>
      <c r="R19" s="4">
        <v>503</v>
      </c>
      <c r="S19" s="4">
        <v>1</v>
      </c>
      <c r="T19" s="4">
        <v>13.5</v>
      </c>
      <c r="U19" s="4">
        <v>0</v>
      </c>
      <c r="V19" s="4">
        <v>75.5</v>
      </c>
      <c r="W19" s="4">
        <v>0</v>
      </c>
      <c r="X19" s="4">
        <v>13.1</v>
      </c>
      <c r="Y19" s="4">
        <v>2</v>
      </c>
      <c r="Z19" s="4">
        <v>7.1</v>
      </c>
      <c r="AA19" s="4">
        <v>0</v>
      </c>
      <c r="AB19" s="4">
        <v>4</v>
      </c>
      <c r="AC19" s="4">
        <v>0</v>
      </c>
      <c r="AD19" s="4">
        <v>0.3</v>
      </c>
      <c r="AE19" s="4">
        <v>0</v>
      </c>
      <c r="AF19" s="4">
        <v>93</v>
      </c>
      <c r="AG19" s="4" t="e">
        <f t="array" aca="1" ref="AG19" ca="1">_xludf.IFS(AF19&gt;100, 1, AF19&lt;70, 2, TRUE, 0)</f>
        <v>#NAME?</v>
      </c>
      <c r="AH19" s="4">
        <v>64.8</v>
      </c>
      <c r="AI19" s="4" t="e">
        <f t="array" aca="1" ref="AI19" ca="1">_xludf.IFS(AH19&gt;20, 1, AH19&lt;8, 2, TRUE, 0)</f>
        <v>#NAME?</v>
      </c>
      <c r="AJ19" s="4">
        <v>9.8000000000000007</v>
      </c>
      <c r="AK19" s="4" t="e">
        <f t="array" aca="1" ref="AK19" ca="1">_xludf.IFS(AJ19&gt;1.3, 1, AJ19&lt;0.7, 2, TRUE, 0)</f>
        <v>#NAME?</v>
      </c>
      <c r="AL19" s="4">
        <v>14</v>
      </c>
      <c r="AM19" s="4">
        <v>0</v>
      </c>
      <c r="AN19" s="4">
        <v>12</v>
      </c>
      <c r="AO19" s="4" t="e">
        <f t="array" aca="1" ref="AO19" ca="1">_xludf.IFS(AN19&gt;52, 1, AN19&lt;7, 2, TRUE, 0)</f>
        <v>#NAME?</v>
      </c>
      <c r="AP19" s="4">
        <v>7.6</v>
      </c>
      <c r="AQ19" s="4">
        <v>0</v>
      </c>
      <c r="AR19" s="4">
        <v>158</v>
      </c>
      <c r="AS19" s="4">
        <v>0</v>
      </c>
      <c r="AT19" s="4">
        <v>92</v>
      </c>
      <c r="AU19" s="4">
        <v>0</v>
      </c>
      <c r="AV19" s="4">
        <v>9.6999999999999993</v>
      </c>
      <c r="AW19" s="4">
        <v>0</v>
      </c>
      <c r="AX19" s="4">
        <v>4.3</v>
      </c>
      <c r="AY19" s="4">
        <v>0</v>
      </c>
      <c r="AZ19" s="4">
        <v>134</v>
      </c>
      <c r="BA19" s="4" t="e">
        <f t="array" aca="1" ref="BA19" ca="1">_xludf.IFS(AZ19&gt;146, 1, AZ19&lt;136, 2, TRUE, 0)</f>
        <v>#NAME?</v>
      </c>
      <c r="BB19" s="4">
        <v>5.0999999999999996</v>
      </c>
      <c r="BC19" s="4" t="e">
        <f t="array" aca="1" ref="BC19" ca="1">_xludf.IFS(BB19&gt;5.1, 1, BB19&lt;3.5, 2, TRUE, 0)</f>
        <v>#NAME?</v>
      </c>
      <c r="BD19" s="4">
        <v>7.2</v>
      </c>
      <c r="BE19" s="4">
        <v>0</v>
      </c>
      <c r="BF19" s="4">
        <v>3.8</v>
      </c>
      <c r="BG19" s="4">
        <v>0</v>
      </c>
      <c r="BH19" s="4">
        <v>3.4</v>
      </c>
      <c r="BI19" s="4">
        <v>0</v>
      </c>
      <c r="BJ19" s="4">
        <v>155</v>
      </c>
      <c r="BK19" s="4">
        <v>1</v>
      </c>
      <c r="BL19" s="4">
        <v>25</v>
      </c>
      <c r="BM19" s="4">
        <v>2</v>
      </c>
      <c r="BN19" s="4">
        <v>186</v>
      </c>
      <c r="BO19" s="4">
        <v>0</v>
      </c>
      <c r="BP19" s="4">
        <v>211</v>
      </c>
      <c r="BQ19" s="4">
        <v>2</v>
      </c>
      <c r="BR19" s="4">
        <v>384</v>
      </c>
      <c r="BS19" s="4">
        <v>0</v>
      </c>
    </row>
    <row r="20" spans="1:71">
      <c r="A20" s="4">
        <v>331383</v>
      </c>
      <c r="B20" s="4" t="s">
        <v>11</v>
      </c>
      <c r="C20" s="4">
        <v>69</v>
      </c>
      <c r="D20" s="4">
        <v>9.07</v>
      </c>
      <c r="E20" s="4" t="e">
        <f t="array" aca="1" ref="E20" ca="1">_xludf.IFS(D20&gt;10, 1, D20&lt;4, 2, TRUE, 0)</f>
        <v>#NAME?</v>
      </c>
      <c r="F20" s="4">
        <v>2.82</v>
      </c>
      <c r="G20" s="4" t="e">
        <f t="array" aca="1" ref="G20" ca="1">_xludf.IFS(F20&gt;6.2, 1, F20&lt;3.7, 2, TRUE, 0)</f>
        <v>#NAME?</v>
      </c>
      <c r="H20" s="4">
        <v>8.6</v>
      </c>
      <c r="I20" s="4" t="e">
        <f t="array" aca="1" ref="I20" ca="1">_xludf.IFS(H20&gt;18, 1, H20&lt;13, 2, TRUE, 0)</f>
        <v>#NAME?</v>
      </c>
      <c r="J20" s="4">
        <v>25.7</v>
      </c>
      <c r="K20" s="4" t="e">
        <f t="array" aca="1" ref="K20" ca="1">_xludf.IFS(J20&gt;55, 1, J20&lt;34, 2, TRUE, 0)</f>
        <v>#NAME?</v>
      </c>
      <c r="L20" s="4">
        <v>91.1</v>
      </c>
      <c r="M20" s="4">
        <v>0</v>
      </c>
      <c r="N20" s="4">
        <v>30.5</v>
      </c>
      <c r="O20" s="4">
        <v>0</v>
      </c>
      <c r="P20" s="4">
        <v>33.5</v>
      </c>
      <c r="Q20" s="4">
        <v>0</v>
      </c>
      <c r="R20" s="4">
        <v>230</v>
      </c>
      <c r="S20" s="4">
        <v>0</v>
      </c>
      <c r="T20" s="4">
        <v>14.9</v>
      </c>
      <c r="U20" s="4">
        <v>0</v>
      </c>
      <c r="V20" s="4">
        <v>76.400000000000006</v>
      </c>
      <c r="W20" s="4">
        <v>0</v>
      </c>
      <c r="X20" s="4">
        <v>12.2</v>
      </c>
      <c r="Y20" s="4">
        <v>2</v>
      </c>
      <c r="Z20" s="4">
        <v>4.4000000000000004</v>
      </c>
      <c r="AA20" s="4">
        <v>0</v>
      </c>
      <c r="AB20" s="4">
        <v>6.4</v>
      </c>
      <c r="AC20" s="4">
        <v>1</v>
      </c>
      <c r="AD20" s="4">
        <v>0.6</v>
      </c>
      <c r="AE20" s="4">
        <v>0</v>
      </c>
      <c r="AF20" s="4">
        <v>166</v>
      </c>
      <c r="AG20" s="4" t="e">
        <f t="array" aca="1" ref="AG20" ca="1">_xludf.IFS(AF20&gt;100, 1, AF20&lt;70, 2, TRUE, 0)</f>
        <v>#NAME?</v>
      </c>
      <c r="AH20" s="4">
        <v>69.599999999999994</v>
      </c>
      <c r="AI20" s="4" t="e">
        <f t="array" aca="1" ref="AI20" ca="1">_xludf.IFS(AH20&gt;20, 1, AH20&lt;8, 2, TRUE, 0)</f>
        <v>#NAME?</v>
      </c>
      <c r="AJ20" s="4">
        <v>10.4</v>
      </c>
      <c r="AK20" s="4" t="e">
        <f t="array" aca="1" ref="AK20" ca="1">_xludf.IFS(AJ20&gt;1.3, 1, AJ20&lt;0.7, 2, TRUE, 0)</f>
        <v>#NAME?</v>
      </c>
      <c r="AL20" s="4">
        <v>11</v>
      </c>
      <c r="AM20" s="4">
        <v>2</v>
      </c>
      <c r="AN20" s="4">
        <v>12</v>
      </c>
      <c r="AO20" s="4" t="e">
        <f t="array" aca="1" ref="AO20" ca="1">_xludf.IFS(AN20&gt;52, 1, AN20&lt;7, 2, TRUE, 0)</f>
        <v>#NAME?</v>
      </c>
      <c r="AP20" s="4">
        <v>9.6999999999999993</v>
      </c>
      <c r="AQ20" s="4">
        <v>1</v>
      </c>
      <c r="AR20" s="4">
        <v>89</v>
      </c>
      <c r="AS20" s="4">
        <v>0</v>
      </c>
      <c r="AT20" s="4">
        <v>64</v>
      </c>
      <c r="AU20" s="4">
        <v>0</v>
      </c>
      <c r="AV20" s="4">
        <v>8.1999999999999993</v>
      </c>
      <c r="AW20" s="4">
        <v>2</v>
      </c>
      <c r="AX20" s="4">
        <v>6.7</v>
      </c>
      <c r="AY20" s="4">
        <v>1</v>
      </c>
      <c r="AZ20" s="4">
        <v>136</v>
      </c>
      <c r="BA20" s="4" t="e">
        <f t="array" aca="1" ref="BA20" ca="1">_xludf.IFS(AZ20&gt;146, 1, AZ20&lt;136, 2, TRUE, 0)</f>
        <v>#NAME?</v>
      </c>
      <c r="BB20" s="4">
        <v>5</v>
      </c>
      <c r="BC20" s="4" t="e">
        <f t="array" aca="1" ref="BC20" ca="1">_xludf.IFS(BB20&gt;5.1, 1, BB20&lt;3.5, 2, TRUE, 0)</f>
        <v>#NAME?</v>
      </c>
      <c r="BD20" s="4">
        <v>6.3</v>
      </c>
      <c r="BE20" s="4">
        <v>2</v>
      </c>
      <c r="BF20" s="4">
        <v>3.7</v>
      </c>
      <c r="BG20" s="4">
        <v>0</v>
      </c>
      <c r="BH20" s="4">
        <v>2.6</v>
      </c>
      <c r="BI20" s="4">
        <v>0</v>
      </c>
      <c r="BJ20" s="4">
        <v>131</v>
      </c>
      <c r="BK20" s="4">
        <v>1</v>
      </c>
      <c r="BL20" s="4">
        <v>56</v>
      </c>
      <c r="BM20" s="4">
        <v>0</v>
      </c>
      <c r="BN20" s="4">
        <v>156</v>
      </c>
      <c r="BO20" s="4">
        <v>0</v>
      </c>
      <c r="BP20" s="4">
        <v>212</v>
      </c>
      <c r="BQ20" s="4">
        <v>2</v>
      </c>
      <c r="BR20" s="4">
        <v>446</v>
      </c>
      <c r="BS20" s="4">
        <v>1</v>
      </c>
    </row>
    <row r="21" spans="1:71">
      <c r="A21" s="4">
        <v>338780</v>
      </c>
      <c r="B21" s="4" t="s">
        <v>11</v>
      </c>
      <c r="C21" s="4">
        <v>70</v>
      </c>
      <c r="D21" s="4">
        <v>6.31</v>
      </c>
      <c r="E21" s="4" t="e">
        <f t="array" aca="1" ref="E21" ca="1">_xludf.IFS(D21&gt;10, 1, D21&lt;4, 2, TRUE, 0)</f>
        <v>#NAME?</v>
      </c>
      <c r="F21" s="4">
        <v>4</v>
      </c>
      <c r="G21" s="4" t="e">
        <f t="array" aca="1" ref="G21" ca="1">_xludf.IFS(F21&gt;6.2, 1, F21&lt;3.7, 2, TRUE, 0)</f>
        <v>#NAME?</v>
      </c>
      <c r="H21" s="4">
        <v>11.7</v>
      </c>
      <c r="I21" s="4" t="e">
        <f t="array" aca="1" ref="I21" ca="1">_xludf.IFS(H21&gt;18, 1, H21&lt;13, 2, TRUE, 0)</f>
        <v>#NAME?</v>
      </c>
      <c r="J21" s="4">
        <v>33.299999999999997</v>
      </c>
      <c r="K21" s="4" t="e">
        <f t="array" aca="1" ref="K21" ca="1">_xludf.IFS(J21&gt;55, 1, J21&lt;34, 2, TRUE, 0)</f>
        <v>#NAME?</v>
      </c>
      <c r="L21" s="4">
        <v>83.3</v>
      </c>
      <c r="M21" s="4">
        <v>0</v>
      </c>
      <c r="N21" s="4">
        <v>29.3</v>
      </c>
      <c r="O21" s="4">
        <v>0</v>
      </c>
      <c r="P21" s="4">
        <v>35.1</v>
      </c>
      <c r="Q21" s="4">
        <v>0</v>
      </c>
      <c r="R21" s="4">
        <v>175</v>
      </c>
      <c r="S21" s="4">
        <v>0</v>
      </c>
      <c r="T21" s="4">
        <v>13.5</v>
      </c>
      <c r="U21" s="4">
        <v>0</v>
      </c>
      <c r="V21" s="4">
        <v>58.8</v>
      </c>
      <c r="W21" s="4">
        <v>0</v>
      </c>
      <c r="X21" s="4">
        <v>20.100000000000001</v>
      </c>
      <c r="Y21" s="4">
        <v>2</v>
      </c>
      <c r="Z21" s="4">
        <v>8.6999999999999993</v>
      </c>
      <c r="AA21" s="4">
        <v>0</v>
      </c>
      <c r="AB21" s="4">
        <v>11.4</v>
      </c>
      <c r="AC21" s="4">
        <v>1</v>
      </c>
      <c r="AD21" s="4">
        <v>1</v>
      </c>
      <c r="AE21" s="4">
        <v>0</v>
      </c>
      <c r="AF21" s="4">
        <v>265</v>
      </c>
      <c r="AG21" s="4" t="e">
        <f t="array" aca="1" ref="AG21" ca="1">_xludf.IFS(AF21&gt;100, 1, AF21&lt;70, 2, TRUE, 0)</f>
        <v>#NAME?</v>
      </c>
      <c r="AH21" s="4">
        <v>59.1</v>
      </c>
      <c r="AI21" s="4" t="e">
        <f t="array" aca="1" ref="AI21" ca="1">_xludf.IFS(AH21&gt;20, 1, AH21&lt;8, 2, TRUE, 0)</f>
        <v>#NAME?</v>
      </c>
      <c r="AJ21" s="4">
        <v>8.6</v>
      </c>
      <c r="AK21" s="4" t="e">
        <f t="array" aca="1" ref="AK21" ca="1">_xludf.IFS(AJ21&gt;1.3, 1, AJ21&lt;0.7, 2, TRUE, 0)</f>
        <v>#NAME?</v>
      </c>
      <c r="AL21" s="4">
        <v>10</v>
      </c>
      <c r="AM21" s="4">
        <v>2</v>
      </c>
      <c r="AN21" s="4">
        <v>12</v>
      </c>
      <c r="AO21" s="4" t="e">
        <f t="array" aca="1" ref="AO21" ca="1">_xludf.IFS(AN21&gt;52, 1, AN21&lt;7, 2, TRUE, 0)</f>
        <v>#NAME?</v>
      </c>
      <c r="AP21" s="4">
        <v>5.8</v>
      </c>
      <c r="AQ21" s="4">
        <v>0</v>
      </c>
      <c r="AR21" s="4">
        <v>128</v>
      </c>
      <c r="AS21" s="4">
        <v>0</v>
      </c>
      <c r="AT21" s="4">
        <v>113</v>
      </c>
      <c r="AU21" s="4">
        <v>0</v>
      </c>
      <c r="AV21" s="4">
        <v>9.1</v>
      </c>
      <c r="AW21" s="4">
        <v>0</v>
      </c>
      <c r="AX21" s="4">
        <v>3.5</v>
      </c>
      <c r="AY21" s="4">
        <v>0</v>
      </c>
      <c r="AZ21" s="4">
        <v>136</v>
      </c>
      <c r="BA21" s="4" t="e">
        <f t="array" aca="1" ref="BA21" ca="1">_xludf.IFS(AZ21&gt;146, 1, AZ21&lt;136, 2, TRUE, 0)</f>
        <v>#NAME?</v>
      </c>
      <c r="BB21" s="4">
        <v>4</v>
      </c>
      <c r="BC21" s="4" t="e">
        <f t="array" aca="1" ref="BC21" ca="1">_xludf.IFS(BB21&gt;5.1, 1, BB21&lt;3.5, 2, TRUE, 0)</f>
        <v>#NAME?</v>
      </c>
      <c r="BD21" s="4">
        <v>7.6</v>
      </c>
      <c r="BE21" s="4">
        <v>0</v>
      </c>
      <c r="BF21" s="4">
        <v>4.0999999999999996</v>
      </c>
      <c r="BG21" s="4">
        <v>0</v>
      </c>
      <c r="BH21" s="4">
        <v>3.5</v>
      </c>
      <c r="BI21" s="4">
        <v>0</v>
      </c>
      <c r="BJ21" s="4">
        <v>71</v>
      </c>
      <c r="BK21" s="4">
        <v>0</v>
      </c>
      <c r="BL21" s="4">
        <v>46</v>
      </c>
      <c r="BM21" s="4">
        <v>0</v>
      </c>
      <c r="BN21" s="4">
        <v>179</v>
      </c>
      <c r="BO21" s="4">
        <v>0</v>
      </c>
      <c r="BP21" s="4">
        <v>225</v>
      </c>
      <c r="BQ21" s="4">
        <v>2</v>
      </c>
      <c r="BR21" s="4">
        <v>161</v>
      </c>
      <c r="BS21" s="4">
        <v>0</v>
      </c>
    </row>
    <row r="22" spans="1:71">
      <c r="A22" s="4">
        <v>345858</v>
      </c>
      <c r="B22" s="4" t="s">
        <v>11</v>
      </c>
      <c r="C22" s="4">
        <v>69</v>
      </c>
      <c r="D22" s="4">
        <v>6.7</v>
      </c>
      <c r="E22" s="4" t="e">
        <f t="array" aca="1" ref="E22" ca="1">_xludf.IFS(D22&gt;10, 1, D22&lt;4, 2, TRUE, 0)</f>
        <v>#NAME?</v>
      </c>
      <c r="F22" s="4">
        <v>3.84</v>
      </c>
      <c r="G22" s="4" t="e">
        <f t="array" aca="1" ref="G22" ca="1">_xludf.IFS(F22&gt;6.2, 1, F22&lt;3.7, 2, TRUE, 0)</f>
        <v>#NAME?</v>
      </c>
      <c r="H22" s="4">
        <v>11.3</v>
      </c>
      <c r="I22" s="4" t="e">
        <f t="array" aca="1" ref="I22" ca="1">_xludf.IFS(H22&gt;18, 1, H22&lt;13, 2, TRUE, 0)</f>
        <v>#NAME?</v>
      </c>
      <c r="J22" s="4">
        <v>33.1</v>
      </c>
      <c r="K22" s="4" t="e">
        <f t="array" aca="1" ref="K22" ca="1">_xludf.IFS(J22&gt;55, 1, J22&lt;34, 2, TRUE, 0)</f>
        <v>#NAME?</v>
      </c>
      <c r="L22" s="4">
        <v>86.2</v>
      </c>
      <c r="M22" s="4">
        <v>0</v>
      </c>
      <c r="N22" s="4">
        <v>29.4</v>
      </c>
      <c r="O22" s="4">
        <v>0</v>
      </c>
      <c r="P22" s="4">
        <v>34.1</v>
      </c>
      <c r="Q22" s="4">
        <v>0</v>
      </c>
      <c r="R22" s="4">
        <v>202</v>
      </c>
      <c r="S22" s="4">
        <v>0</v>
      </c>
      <c r="T22" s="4">
        <v>17.399999999999999</v>
      </c>
      <c r="U22" s="4">
        <v>1</v>
      </c>
      <c r="V22" s="4">
        <v>53.8</v>
      </c>
      <c r="W22" s="4">
        <v>0</v>
      </c>
      <c r="X22" s="4">
        <v>31.2</v>
      </c>
      <c r="Y22" s="4">
        <v>0</v>
      </c>
      <c r="Z22" s="4">
        <v>9.1</v>
      </c>
      <c r="AA22" s="4">
        <v>0</v>
      </c>
      <c r="AB22" s="4">
        <v>5.2</v>
      </c>
      <c r="AC22" s="4">
        <v>0</v>
      </c>
      <c r="AD22" s="4">
        <v>0.7</v>
      </c>
      <c r="AE22" s="4">
        <v>0</v>
      </c>
      <c r="AF22" s="4">
        <v>106</v>
      </c>
      <c r="AG22" s="4" t="e">
        <f t="array" aca="1" ref="AG22" ca="1">_xludf.IFS(AF22&gt;100, 1, AF22&lt;70, 2, TRUE, 0)</f>
        <v>#NAME?</v>
      </c>
      <c r="AH22" s="4">
        <v>74.400000000000006</v>
      </c>
      <c r="AI22" s="4" t="e">
        <f t="array" aca="1" ref="AI22" ca="1">_xludf.IFS(AH22&gt;20, 1, AH22&lt;8, 2, TRUE, 0)</f>
        <v>#NAME?</v>
      </c>
      <c r="AJ22" s="4">
        <v>11.3</v>
      </c>
      <c r="AK22" s="4" t="e">
        <f t="array" aca="1" ref="AK22" ca="1">_xludf.IFS(AJ22&gt;1.3, 1, AJ22&lt;0.7, 2, TRUE, 0)</f>
        <v>#NAME?</v>
      </c>
      <c r="AL22" s="4">
        <v>14</v>
      </c>
      <c r="AM22" s="4">
        <v>0</v>
      </c>
      <c r="AN22" s="4">
        <v>12</v>
      </c>
      <c r="AO22" s="4" t="e">
        <f t="array" aca="1" ref="AO22" ca="1">_xludf.IFS(AN22&gt;52, 1, AN22&lt;7, 2, TRUE, 0)</f>
        <v>#NAME?</v>
      </c>
      <c r="AP22" s="4">
        <v>8.4</v>
      </c>
      <c r="AQ22" s="4">
        <v>1</v>
      </c>
      <c r="AR22" s="4">
        <v>162</v>
      </c>
      <c r="AS22" s="4">
        <v>0</v>
      </c>
      <c r="AT22" s="4">
        <v>316</v>
      </c>
      <c r="AU22" s="4">
        <v>1</v>
      </c>
      <c r="AV22" s="4">
        <v>8.8000000000000007</v>
      </c>
      <c r="AW22" s="4">
        <v>0</v>
      </c>
      <c r="AX22" s="4">
        <v>5.5</v>
      </c>
      <c r="AY22" s="4">
        <v>1</v>
      </c>
      <c r="AZ22" s="4">
        <v>140</v>
      </c>
      <c r="BA22" s="4" t="e">
        <f t="array" aca="1" ref="BA22" ca="1">_xludf.IFS(AZ22&gt;146, 1, AZ22&lt;136, 2, TRUE, 0)</f>
        <v>#NAME?</v>
      </c>
      <c r="BB22" s="4">
        <v>3.8</v>
      </c>
      <c r="BC22" s="4" t="e">
        <f t="array" aca="1" ref="BC22" ca="1">_xludf.IFS(BB22&gt;5.1, 1, BB22&lt;3.5, 2, TRUE, 0)</f>
        <v>#NAME?</v>
      </c>
      <c r="BD22" s="4">
        <v>6.8</v>
      </c>
      <c r="BE22" s="4">
        <v>0</v>
      </c>
      <c r="BF22" s="4">
        <v>4.0999999999999996</v>
      </c>
      <c r="BG22" s="4">
        <v>0</v>
      </c>
      <c r="BH22" s="4">
        <v>2.7</v>
      </c>
      <c r="BI22" s="4">
        <v>0</v>
      </c>
      <c r="BJ22" s="4">
        <v>60</v>
      </c>
      <c r="BK22" s="4">
        <v>0</v>
      </c>
      <c r="BL22" s="4">
        <v>64</v>
      </c>
      <c r="BM22" s="4">
        <v>0</v>
      </c>
      <c r="BN22" s="4">
        <v>171</v>
      </c>
      <c r="BO22" s="4">
        <v>0</v>
      </c>
      <c r="BP22" s="4">
        <v>235</v>
      </c>
      <c r="BQ22" s="4">
        <v>2</v>
      </c>
      <c r="BR22" s="4">
        <v>330</v>
      </c>
      <c r="BS22" s="4">
        <v>0</v>
      </c>
    </row>
    <row r="23" spans="1:71">
      <c r="A23" s="4">
        <v>347741</v>
      </c>
      <c r="B23" s="4" t="s">
        <v>21</v>
      </c>
      <c r="C23" s="4">
        <v>63</v>
      </c>
      <c r="D23" s="4">
        <v>6.64</v>
      </c>
      <c r="E23" s="4" t="e">
        <f t="array" aca="1" ref="E23" ca="1">_xludf.IFS(D23&gt;10, 1, D23&lt;4, 2, TRUE, 0)</f>
        <v>#NAME?</v>
      </c>
      <c r="F23" s="4">
        <v>3.15</v>
      </c>
      <c r="G23" s="4" t="e">
        <f t="array" aca="1" ref="G23" ca="1">_xludf.IFS(F23&gt;6.2, 1, F23&lt;3.7, 2, TRUE, 0)</f>
        <v>#NAME?</v>
      </c>
      <c r="H23" s="4">
        <v>9.5</v>
      </c>
      <c r="I23" s="4" t="e">
        <f t="array" aca="1" ref="I23" ca="1">_xludf.IFS(H23&gt;18, 1, H23&lt;13, 2, TRUE, 0)</f>
        <v>#NAME?</v>
      </c>
      <c r="J23" s="4">
        <v>29.1</v>
      </c>
      <c r="K23" s="4" t="e">
        <f t="array" aca="1" ref="K23" ca="1">_xludf.IFS(J23&gt;55, 1, J23&lt;34, 2, TRUE, 0)</f>
        <v>#NAME?</v>
      </c>
      <c r="L23" s="4">
        <v>92.4</v>
      </c>
      <c r="M23" s="4">
        <v>0</v>
      </c>
      <c r="N23" s="4">
        <v>30.2</v>
      </c>
      <c r="O23" s="4">
        <v>0</v>
      </c>
      <c r="P23" s="4">
        <v>32.6</v>
      </c>
      <c r="Q23" s="4">
        <v>0</v>
      </c>
      <c r="R23" s="4">
        <v>283</v>
      </c>
      <c r="S23" s="4">
        <v>0</v>
      </c>
      <c r="T23" s="4">
        <v>13.4</v>
      </c>
      <c r="U23" s="4">
        <v>0</v>
      </c>
      <c r="V23" s="4">
        <v>63.5</v>
      </c>
      <c r="W23" s="4">
        <v>0</v>
      </c>
      <c r="X23" s="4">
        <v>24.2</v>
      </c>
      <c r="Y23" s="4">
        <v>0</v>
      </c>
      <c r="Z23" s="4">
        <v>5.9</v>
      </c>
      <c r="AA23" s="4">
        <v>0</v>
      </c>
      <c r="AB23" s="4">
        <v>5</v>
      </c>
      <c r="AC23" s="4">
        <v>0</v>
      </c>
      <c r="AD23" s="4">
        <v>1.4</v>
      </c>
      <c r="AE23" s="4">
        <v>0</v>
      </c>
      <c r="AF23" s="4">
        <v>77</v>
      </c>
      <c r="AG23" s="4" t="e">
        <f t="array" aca="1" ref="AG23" ca="1">_xludf.IFS(AF23&gt;100, 1, AF23&lt;70, 2, TRUE, 0)</f>
        <v>#NAME?</v>
      </c>
      <c r="AH23" s="4">
        <v>77.2</v>
      </c>
      <c r="AI23" s="4" t="e">
        <f t="array" aca="1" ref="AI23" ca="1">_xludf.IFS(AH23&gt;20, 1, AH23&lt;8, 2, TRUE, 0)</f>
        <v>#NAME?</v>
      </c>
      <c r="AJ23" s="4">
        <v>10.9</v>
      </c>
      <c r="AK23" s="4" t="e">
        <f t="array" aca="1" ref="AK23" ca="1">_xludf.IFS(AJ23&gt;1.3, 1, AJ23&lt;0.7, 2, TRUE, 0)</f>
        <v>#NAME?</v>
      </c>
      <c r="AL23" s="4">
        <v>21</v>
      </c>
      <c r="AM23" s="4">
        <v>0</v>
      </c>
      <c r="AN23" s="4">
        <v>16</v>
      </c>
      <c r="AO23" s="4" t="e">
        <f t="array" aca="1" ref="AO23" ca="1">_xludf.IFS(AN23&gt;52, 1, AN23&lt;7, 2, TRUE, 0)</f>
        <v>#NAME?</v>
      </c>
      <c r="AP23" s="4">
        <v>8.6</v>
      </c>
      <c r="AQ23" s="4">
        <v>1</v>
      </c>
      <c r="AR23" s="4">
        <v>203</v>
      </c>
      <c r="AS23" s="4">
        <v>1</v>
      </c>
      <c r="AT23" s="4">
        <v>205</v>
      </c>
      <c r="AU23" s="4">
        <v>1</v>
      </c>
      <c r="AV23" s="4">
        <v>8.6999999999999993</v>
      </c>
      <c r="AW23" s="4">
        <v>2</v>
      </c>
      <c r="AX23" s="4">
        <v>3.2</v>
      </c>
      <c r="AY23" s="4">
        <v>0</v>
      </c>
      <c r="AZ23" s="4">
        <v>141</v>
      </c>
      <c r="BA23" s="4" t="e">
        <f t="array" aca="1" ref="BA23" ca="1">_xludf.IFS(AZ23&gt;146, 1, AZ23&lt;136, 2, TRUE, 0)</f>
        <v>#NAME?</v>
      </c>
      <c r="BB23" s="4">
        <v>4.2</v>
      </c>
      <c r="BC23" s="4" t="e">
        <f t="array" aca="1" ref="BC23" ca="1">_xludf.IFS(BB23&gt;5.1, 1, BB23&lt;3.5, 2, TRUE, 0)</f>
        <v>#NAME?</v>
      </c>
      <c r="BD23" s="4">
        <v>6.3</v>
      </c>
      <c r="BE23" s="4">
        <v>2</v>
      </c>
      <c r="BF23" s="4">
        <v>4.0999999999999996</v>
      </c>
      <c r="BG23" s="4">
        <v>0</v>
      </c>
      <c r="BH23" s="4">
        <v>2.2000000000000002</v>
      </c>
      <c r="BI23" s="4">
        <v>0</v>
      </c>
      <c r="BJ23" s="4">
        <v>24</v>
      </c>
      <c r="BK23" s="4">
        <v>2</v>
      </c>
      <c r="BL23" s="4">
        <v>66</v>
      </c>
      <c r="BM23" s="4">
        <v>0</v>
      </c>
      <c r="BN23" s="4">
        <v>315</v>
      </c>
      <c r="BO23" s="4">
        <v>0</v>
      </c>
      <c r="BP23" s="4">
        <v>381</v>
      </c>
      <c r="BQ23" s="4">
        <v>0</v>
      </c>
      <c r="BR23" s="4">
        <v>403</v>
      </c>
      <c r="BS23" s="4">
        <v>1</v>
      </c>
    </row>
    <row r="24" spans="1:71">
      <c r="A24" s="4" t="s">
        <v>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71">
      <c r="A25" s="4">
        <v>106332</v>
      </c>
      <c r="B25" s="4" t="s">
        <v>11</v>
      </c>
      <c r="C25" s="4">
        <v>83</v>
      </c>
      <c r="D25" s="4">
        <v>5.1100000000000003</v>
      </c>
      <c r="E25" s="4" t="e">
        <f t="array" aca="1" ref="E25" ca="1">_xludf.IFS(D25&gt;10, 1, D25&lt;4, 2, TRUE, 0)</f>
        <v>#NAME?</v>
      </c>
      <c r="F25" s="4">
        <v>2.66</v>
      </c>
      <c r="G25" s="4" t="e">
        <f t="array" aca="1" ref="G25" ca="1">_xludf.IFS(F25&gt;6.2, 1, F25&lt;3.7, 2, TRUE, 0)</f>
        <v>#NAME?</v>
      </c>
      <c r="H25" s="4">
        <v>9.1</v>
      </c>
      <c r="I25" s="4" t="e">
        <f t="array" aca="1" ref="I25" ca="1">_xludf.IFS(H25&gt;18, 1, H25&lt;13, 2, TRUE, 0)</f>
        <v>#NAME?</v>
      </c>
      <c r="J25" s="4">
        <v>27.1</v>
      </c>
      <c r="K25" s="4" t="e">
        <f t="array" aca="1" ref="K25" ca="1">_xludf.IFS(J25&gt;55, 1, J25&lt;34, 2, TRUE, 0)</f>
        <v>#NAME?</v>
      </c>
      <c r="L25" s="4">
        <v>101.9</v>
      </c>
      <c r="M25" s="4">
        <v>1</v>
      </c>
      <c r="N25" s="4">
        <v>34.200000000000003</v>
      </c>
      <c r="O25" s="4">
        <v>1</v>
      </c>
      <c r="P25" s="4">
        <v>33.6</v>
      </c>
      <c r="Q25" s="4">
        <v>0</v>
      </c>
      <c r="R25" s="4">
        <v>163</v>
      </c>
      <c r="S25" s="4">
        <v>0</v>
      </c>
      <c r="T25" s="4">
        <v>13.8</v>
      </c>
      <c r="U25" s="4">
        <v>0</v>
      </c>
      <c r="V25" s="4">
        <v>73.5</v>
      </c>
      <c r="W25" s="4">
        <v>0</v>
      </c>
      <c r="X25" s="4">
        <v>15.9</v>
      </c>
      <c r="Y25" s="4">
        <v>2</v>
      </c>
      <c r="Z25" s="4">
        <v>6.5</v>
      </c>
      <c r="AA25" s="4">
        <v>0</v>
      </c>
      <c r="AB25" s="4">
        <v>3.7</v>
      </c>
      <c r="AC25" s="4">
        <v>0</v>
      </c>
      <c r="AD25" s="4">
        <v>0.4</v>
      </c>
      <c r="AE25" s="4">
        <v>0</v>
      </c>
      <c r="AF25" s="4">
        <v>176</v>
      </c>
      <c r="AG25" s="4" t="e">
        <f t="array" aca="1" ref="AG25" ca="1">_xludf.IFS(AF25&gt;100, 1, AF25&lt;70, 2, TRUE, 0)</f>
        <v>#NAME?</v>
      </c>
      <c r="AH25" s="4">
        <v>74.400000000000006</v>
      </c>
      <c r="AI25" s="4" t="e">
        <f t="array" aca="1" ref="AI25" ca="1">_xludf.IFS(AH25&gt;20, 1, AH25&lt;8, 2, TRUE, 0)</f>
        <v>#NAME?</v>
      </c>
      <c r="AJ25" s="4">
        <v>9.1</v>
      </c>
      <c r="AK25" s="4" t="e">
        <f t="array" aca="1" ref="AK25" ca="1">_xludf.IFS(AJ25&gt;1.3, 1, AJ25&lt;0.7, 2, TRUE, 0)</f>
        <v>#NAME?</v>
      </c>
      <c r="AL25" s="4">
        <v>13</v>
      </c>
      <c r="AM25" s="4">
        <v>0</v>
      </c>
      <c r="AN25" s="4">
        <v>13</v>
      </c>
      <c r="AO25" s="4" t="e">
        <f t="array" aca="1" ref="AO25" ca="1">_xludf.IFS(AN25&gt;52, 1, AN25&lt;7, 2, TRUE, 0)</f>
        <v>#NAME?</v>
      </c>
      <c r="AP25" s="4" t="s">
        <v>17</v>
      </c>
      <c r="AQ25" s="4"/>
      <c r="AR25" s="4" t="s">
        <v>17</v>
      </c>
      <c r="AS25" s="4"/>
      <c r="AT25" s="4" t="s">
        <v>17</v>
      </c>
      <c r="AU25" s="4"/>
      <c r="AV25" s="4">
        <v>8.8000000000000007</v>
      </c>
      <c r="AW25" s="4">
        <v>0</v>
      </c>
      <c r="AX25" s="4">
        <v>6.3</v>
      </c>
      <c r="AY25" s="4">
        <v>1</v>
      </c>
      <c r="AZ25" s="4">
        <v>138</v>
      </c>
      <c r="BA25" s="4" t="e">
        <f t="array" aca="1" ref="BA25" ca="1">_xludf.IFS(AZ25&gt;146, 1, AZ25&lt;136, 2, TRUE, 0)</f>
        <v>#NAME?</v>
      </c>
      <c r="BB25" s="4">
        <v>4.9000000000000004</v>
      </c>
      <c r="BC25" s="4" t="e">
        <f t="array" aca="1" ref="BC25" ca="1">_xludf.IFS(BB25&gt;5.1, 1, BB25&lt;3.5, 2, TRUE, 0)</f>
        <v>#NAME?</v>
      </c>
      <c r="BD25" s="4">
        <v>6</v>
      </c>
      <c r="BE25" s="4">
        <v>2</v>
      </c>
      <c r="BF25" s="4">
        <v>3.8</v>
      </c>
      <c r="BG25" s="4">
        <v>0</v>
      </c>
      <c r="BH25" s="4">
        <v>2.2000000000000002</v>
      </c>
      <c r="BI25" s="4">
        <v>0</v>
      </c>
      <c r="BJ25" s="4">
        <v>72</v>
      </c>
      <c r="BK25" s="4">
        <v>0</v>
      </c>
      <c r="BL25" s="4" t="s">
        <v>17</v>
      </c>
      <c r="BN25" s="4" t="s">
        <v>17</v>
      </c>
      <c r="BP25" s="4" t="s">
        <v>17</v>
      </c>
      <c r="BR25" s="4" t="s">
        <v>17</v>
      </c>
    </row>
    <row r="26" spans="1:71">
      <c r="A26" s="4">
        <v>106355</v>
      </c>
      <c r="B26" s="4" t="s">
        <v>21</v>
      </c>
      <c r="C26" s="4">
        <v>59</v>
      </c>
      <c r="D26" s="4">
        <v>6.35</v>
      </c>
      <c r="E26" s="4" t="e">
        <f t="array" aca="1" ref="E26" ca="1">_xludf.IFS(D26&gt;10, 1, D26&lt;4, 2, TRUE, 0)</f>
        <v>#NAME?</v>
      </c>
      <c r="F26" s="4">
        <v>3.57</v>
      </c>
      <c r="G26" s="4" t="e">
        <f t="array" aca="1" ref="G26" ca="1">_xludf.IFS(F26&gt;6.2, 1, F26&lt;3.7, 2, TRUE, 0)</f>
        <v>#NAME?</v>
      </c>
      <c r="H26" s="4">
        <v>11.2</v>
      </c>
      <c r="I26" s="4" t="e">
        <f t="array" aca="1" ref="I26" ca="1">_xludf.IFS(H26&gt;18, 1, H26&lt;13, 2, TRUE, 0)</f>
        <v>#NAME?</v>
      </c>
      <c r="J26" s="4">
        <v>34.1</v>
      </c>
      <c r="K26" s="4" t="e">
        <f t="array" aca="1" ref="K26" ca="1">_xludf.IFS(J26&gt;55, 1, J26&lt;34, 2, TRUE, 0)</f>
        <v>#NAME?</v>
      </c>
      <c r="L26" s="4">
        <v>95.5</v>
      </c>
      <c r="M26" s="4">
        <v>0</v>
      </c>
      <c r="N26" s="4">
        <v>31.4</v>
      </c>
      <c r="O26" s="4">
        <v>0</v>
      </c>
      <c r="P26" s="4">
        <v>32.799999999999997</v>
      </c>
      <c r="Q26" s="4">
        <v>0</v>
      </c>
      <c r="R26" s="4">
        <v>177</v>
      </c>
      <c r="S26" s="4">
        <v>0</v>
      </c>
      <c r="T26" s="4">
        <v>14.5</v>
      </c>
      <c r="U26" s="4">
        <v>0</v>
      </c>
      <c r="V26" s="4">
        <v>69.599999999999994</v>
      </c>
      <c r="W26" s="4">
        <v>0</v>
      </c>
      <c r="X26" s="4">
        <v>21.6</v>
      </c>
      <c r="Y26" s="4">
        <v>2</v>
      </c>
      <c r="Z26" s="4">
        <v>5.8</v>
      </c>
      <c r="AA26" s="4">
        <v>0</v>
      </c>
      <c r="AB26" s="4">
        <v>2.4</v>
      </c>
      <c r="AC26" s="4">
        <v>0</v>
      </c>
      <c r="AD26" s="4">
        <v>0.6</v>
      </c>
      <c r="AE26" s="4">
        <v>0</v>
      </c>
      <c r="AF26" s="4">
        <v>93</v>
      </c>
      <c r="AG26" s="4" t="e">
        <f t="array" aca="1" ref="AG26" ca="1">_xludf.IFS(AF26&gt;100, 1, AF26&lt;70, 2, TRUE, 0)</f>
        <v>#NAME?</v>
      </c>
      <c r="AH26" s="4">
        <v>39.299999999999997</v>
      </c>
      <c r="AI26" s="4" t="e">
        <f t="array" aca="1" ref="AI26" ca="1">_xludf.IFS(AH26&gt;20, 1, AH26&lt;8, 2, TRUE, 0)</f>
        <v>#NAME?</v>
      </c>
      <c r="AJ26" s="4">
        <v>7.7</v>
      </c>
      <c r="AK26" s="4" t="e">
        <f t="array" aca="1" ref="AK26" ca="1">_xludf.IFS(AJ26&gt;1.3, 1, AJ26&lt;0.7, 2, TRUE, 0)</f>
        <v>#NAME?</v>
      </c>
      <c r="AL26" s="4">
        <v>19</v>
      </c>
      <c r="AM26" s="4">
        <v>0</v>
      </c>
      <c r="AN26" s="4">
        <v>6</v>
      </c>
      <c r="AO26" s="4" t="e">
        <f t="array" aca="1" ref="AO26" ca="1">_xludf.IFS(AN26&gt;52, 1, AN26&lt;7, 2, TRUE, 0)</f>
        <v>#NAME?</v>
      </c>
      <c r="AP26" s="4" t="s">
        <v>17</v>
      </c>
      <c r="AQ26" s="4"/>
      <c r="AR26" s="4" t="s">
        <v>17</v>
      </c>
      <c r="AS26" s="4"/>
      <c r="AT26" s="4" t="s">
        <v>17</v>
      </c>
      <c r="AU26" s="4"/>
      <c r="AV26" s="4">
        <v>10.7</v>
      </c>
      <c r="AW26" s="4">
        <v>1</v>
      </c>
      <c r="AX26" s="4">
        <v>3.1</v>
      </c>
      <c r="AY26" s="4">
        <v>0</v>
      </c>
      <c r="AZ26" s="4">
        <v>136</v>
      </c>
      <c r="BA26" s="4" t="e">
        <f t="array" aca="1" ref="BA26" ca="1">_xludf.IFS(AZ26&gt;146, 1, AZ26&lt;136, 2, TRUE, 0)</f>
        <v>#NAME?</v>
      </c>
      <c r="BB26" s="4">
        <v>4.0999999999999996</v>
      </c>
      <c r="BC26" s="4" t="e">
        <f t="array" aca="1" ref="BC26" ca="1">_xludf.IFS(BB26&gt;5.1, 1, BB26&lt;3.5, 2, TRUE, 0)</f>
        <v>#NAME?</v>
      </c>
      <c r="BD26" s="4">
        <v>6.7</v>
      </c>
      <c r="BE26" s="4">
        <v>0</v>
      </c>
      <c r="BF26" s="4">
        <v>4</v>
      </c>
      <c r="BG26" s="4">
        <v>0</v>
      </c>
      <c r="BH26" s="4">
        <v>2.7</v>
      </c>
      <c r="BI26" s="4">
        <v>0</v>
      </c>
      <c r="BJ26" s="4">
        <v>90</v>
      </c>
      <c r="BK26" s="4">
        <v>0</v>
      </c>
      <c r="BL26" s="4" t="s">
        <v>17</v>
      </c>
      <c r="BN26" s="4" t="s">
        <v>17</v>
      </c>
      <c r="BP26" s="4" t="s">
        <v>17</v>
      </c>
      <c r="BR26" s="4" t="s">
        <v>17</v>
      </c>
    </row>
    <row r="27" spans="1:71">
      <c r="A27" s="4">
        <v>161436</v>
      </c>
      <c r="B27" s="4" t="s">
        <v>11</v>
      </c>
      <c r="C27" s="4">
        <v>63</v>
      </c>
      <c r="D27" s="4">
        <v>6.32</v>
      </c>
      <c r="E27" s="4" t="e">
        <f t="array" aca="1" ref="E27" ca="1">_xludf.IFS(D27&gt;10, 1, D27&lt;4, 2, TRUE, 0)</f>
        <v>#NAME?</v>
      </c>
      <c r="F27" s="4">
        <v>3.93</v>
      </c>
      <c r="G27" s="4" t="e">
        <f t="array" aca="1" ref="G27" ca="1">_xludf.IFS(F27&gt;6.2, 1, F27&lt;3.7, 2, TRUE, 0)</f>
        <v>#NAME?</v>
      </c>
      <c r="H27" s="4">
        <v>10.9</v>
      </c>
      <c r="I27" s="4" t="e">
        <f t="array" aca="1" ref="I27" ca="1">_xludf.IFS(H27&gt;18, 1, H27&lt;13, 2, TRUE, 0)</f>
        <v>#NAME?</v>
      </c>
      <c r="J27" s="4">
        <v>30.5</v>
      </c>
      <c r="K27" s="4" t="e">
        <f t="array" aca="1" ref="K27" ca="1">_xludf.IFS(J27&gt;55, 1, J27&lt;34, 2, TRUE, 0)</f>
        <v>#NAME?</v>
      </c>
      <c r="L27" s="4">
        <v>77.599999999999994</v>
      </c>
      <c r="M27" s="4">
        <v>2</v>
      </c>
      <c r="N27" s="4">
        <v>27.7</v>
      </c>
      <c r="O27" s="4">
        <v>0</v>
      </c>
      <c r="P27" s="4">
        <v>35.700000000000003</v>
      </c>
      <c r="Q27" s="4">
        <v>0</v>
      </c>
      <c r="R27" s="4">
        <v>117</v>
      </c>
      <c r="S27" s="4">
        <v>2</v>
      </c>
      <c r="T27" s="4">
        <v>12.4</v>
      </c>
      <c r="U27" s="4">
        <v>0</v>
      </c>
      <c r="V27" s="4">
        <v>62.2</v>
      </c>
      <c r="W27" s="4">
        <v>0</v>
      </c>
      <c r="X27" s="4">
        <v>20.6</v>
      </c>
      <c r="Y27" s="4">
        <v>2</v>
      </c>
      <c r="Z27" s="4">
        <v>9.6999999999999993</v>
      </c>
      <c r="AA27" s="4">
        <v>0</v>
      </c>
      <c r="AB27" s="4">
        <v>7</v>
      </c>
      <c r="AC27" s="4">
        <v>1</v>
      </c>
      <c r="AD27" s="4">
        <v>0.5</v>
      </c>
      <c r="AE27" s="4">
        <v>0</v>
      </c>
      <c r="AF27" s="4">
        <v>100</v>
      </c>
      <c r="AG27" s="4" t="e">
        <f t="array" aca="1" ref="AG27" ca="1">_xludf.IFS(AF27&gt;100, 1, AF27&lt;70, 2, TRUE, 0)</f>
        <v>#NAME?</v>
      </c>
      <c r="AH27" s="4">
        <v>59.4</v>
      </c>
      <c r="AI27" s="4" t="e">
        <f t="array" aca="1" ref="AI27" ca="1">_xludf.IFS(AH27&gt;20, 1, AH27&lt;8, 2, TRUE, 0)</f>
        <v>#NAME?</v>
      </c>
      <c r="AJ27" s="4">
        <v>8.5</v>
      </c>
      <c r="AK27" s="4" t="e">
        <f t="array" aca="1" ref="AK27" ca="1">_xludf.IFS(AJ27&gt;1.3, 1, AJ27&lt;0.7, 2, TRUE, 0)</f>
        <v>#NAME?</v>
      </c>
      <c r="AL27" s="4">
        <v>14</v>
      </c>
      <c r="AM27" s="4">
        <v>0</v>
      </c>
      <c r="AN27" s="4">
        <v>10</v>
      </c>
      <c r="AO27" s="4" t="e">
        <f t="array" aca="1" ref="AO27" ca="1">_xludf.IFS(AN27&gt;52, 1, AN27&lt;7, 2, TRUE, 0)</f>
        <v>#NAME?</v>
      </c>
      <c r="AP27" s="4" t="s">
        <v>17</v>
      </c>
      <c r="AQ27" s="4"/>
      <c r="AR27" s="4" t="s">
        <v>17</v>
      </c>
      <c r="AS27" s="4"/>
      <c r="AT27" s="4" t="s">
        <v>17</v>
      </c>
      <c r="AU27" s="4"/>
      <c r="AV27" s="4">
        <v>8.8000000000000007</v>
      </c>
      <c r="AW27" s="4">
        <v>0</v>
      </c>
      <c r="AX27" s="4">
        <v>5.4</v>
      </c>
      <c r="AY27" s="4">
        <v>1</v>
      </c>
      <c r="AZ27" s="4">
        <v>139</v>
      </c>
      <c r="BA27" s="4" t="e">
        <f t="array" aca="1" ref="BA27" ca="1">_xludf.IFS(AZ27&gt;146, 1, AZ27&lt;136, 2, TRUE, 0)</f>
        <v>#NAME?</v>
      </c>
      <c r="BB27" s="4">
        <v>4.2</v>
      </c>
      <c r="BC27" s="4" t="e">
        <f t="array" aca="1" ref="BC27" ca="1">_xludf.IFS(BB27&gt;5.1, 1, BB27&lt;3.5, 2, TRUE, 0)</f>
        <v>#NAME?</v>
      </c>
      <c r="BD27" s="4">
        <v>6.7</v>
      </c>
      <c r="BE27" s="4">
        <v>0</v>
      </c>
      <c r="BF27" s="4">
        <v>4.2</v>
      </c>
      <c r="BG27" s="4">
        <v>0</v>
      </c>
      <c r="BH27" s="4">
        <v>2.5</v>
      </c>
      <c r="BI27" s="4">
        <v>0</v>
      </c>
      <c r="BJ27" s="4">
        <v>53</v>
      </c>
      <c r="BK27" s="4">
        <v>0</v>
      </c>
      <c r="BL27" s="4" t="s">
        <v>17</v>
      </c>
      <c r="BN27" s="4" t="s">
        <v>17</v>
      </c>
      <c r="BP27" s="4" t="s">
        <v>17</v>
      </c>
      <c r="BR27" s="4" t="s">
        <v>17</v>
      </c>
    </row>
    <row r="28" spans="1:71">
      <c r="A28" s="4">
        <v>165551</v>
      </c>
      <c r="B28" s="4" t="s">
        <v>21</v>
      </c>
      <c r="C28" s="4">
        <v>72</v>
      </c>
      <c r="D28" s="4">
        <v>8.6199999999999992</v>
      </c>
      <c r="E28" s="4" t="e">
        <f t="array" aca="1" ref="E28" ca="1">_xludf.IFS(D28&gt;10, 1, D28&lt;4, 2, TRUE, 0)</f>
        <v>#NAME?</v>
      </c>
      <c r="F28" s="4">
        <v>4.1900000000000004</v>
      </c>
      <c r="G28" s="4" t="e">
        <f t="array" aca="1" ref="G28" ca="1">_xludf.IFS(F28&gt;6.2, 1, F28&lt;3.7, 2, TRUE, 0)</f>
        <v>#NAME?</v>
      </c>
      <c r="H28" s="4">
        <v>12.2</v>
      </c>
      <c r="I28" s="4" t="e">
        <f t="array" aca="1" ref="I28" ca="1">_xludf.IFS(H28&gt;18, 1, H28&lt;13, 2, TRUE, 0)</f>
        <v>#NAME?</v>
      </c>
      <c r="J28" s="4">
        <v>36.200000000000003</v>
      </c>
      <c r="K28" s="4" t="e">
        <f t="array" aca="1" ref="K28" ca="1">_xludf.IFS(J28&gt;55, 1, J28&lt;34, 2, TRUE, 0)</f>
        <v>#NAME?</v>
      </c>
      <c r="L28" s="4">
        <v>86.4</v>
      </c>
      <c r="M28" s="4">
        <v>0</v>
      </c>
      <c r="N28" s="4">
        <v>29.1</v>
      </c>
      <c r="O28" s="4">
        <v>0</v>
      </c>
      <c r="P28" s="4">
        <v>33.700000000000003</v>
      </c>
      <c r="Q28" s="4">
        <v>0</v>
      </c>
      <c r="R28" s="4">
        <v>143</v>
      </c>
      <c r="S28" s="4">
        <v>0</v>
      </c>
      <c r="T28" s="4">
        <v>14.3</v>
      </c>
      <c r="U28" s="4">
        <v>0</v>
      </c>
      <c r="V28" s="4">
        <v>71.8</v>
      </c>
      <c r="W28" s="4">
        <v>0</v>
      </c>
      <c r="X28" s="4">
        <v>16.600000000000001</v>
      </c>
      <c r="Y28" s="4">
        <v>2</v>
      </c>
      <c r="Z28" s="4">
        <v>7.5</v>
      </c>
      <c r="AA28" s="4">
        <v>0</v>
      </c>
      <c r="AB28" s="4">
        <v>3.6</v>
      </c>
      <c r="AC28" s="4">
        <v>0</v>
      </c>
      <c r="AD28" s="4">
        <v>0.5</v>
      </c>
      <c r="AE28" s="4">
        <v>0</v>
      </c>
      <c r="AF28" s="4">
        <v>131</v>
      </c>
      <c r="AG28" s="4" t="e">
        <f t="array" aca="1" ref="AG28" ca="1">_xludf.IFS(AF28&gt;100, 1, AF28&lt;70, 2, TRUE, 0)</f>
        <v>#NAME?</v>
      </c>
      <c r="AH28" s="4">
        <v>78.2</v>
      </c>
      <c r="AI28" s="4" t="e">
        <f t="array" aca="1" ref="AI28" ca="1">_xludf.IFS(AH28&gt;20, 1, AH28&lt;8, 2, TRUE, 0)</f>
        <v>#NAME?</v>
      </c>
      <c r="AJ28" s="4">
        <v>10.1</v>
      </c>
      <c r="AK28" s="4" t="e">
        <f t="array" aca="1" ref="AK28" ca="1">_xludf.IFS(AJ28&gt;1.3, 1, AJ28&lt;0.7, 2, TRUE, 0)</f>
        <v>#NAME?</v>
      </c>
      <c r="AL28" s="4">
        <v>15</v>
      </c>
      <c r="AM28" s="4">
        <v>0</v>
      </c>
      <c r="AN28" s="4">
        <v>12</v>
      </c>
      <c r="AO28" s="4" t="e">
        <f t="array" aca="1" ref="AO28" ca="1">_xludf.IFS(AN28&gt;52, 1, AN28&lt;7, 2, TRUE, 0)</f>
        <v>#NAME?</v>
      </c>
      <c r="AP28" s="4" t="s">
        <v>17</v>
      </c>
      <c r="AQ28" s="4"/>
      <c r="AR28" s="4" t="s">
        <v>17</v>
      </c>
      <c r="AS28" s="4"/>
      <c r="AT28" s="4" t="s">
        <v>17</v>
      </c>
      <c r="AU28" s="4"/>
      <c r="AV28" s="4">
        <v>9</v>
      </c>
      <c r="AW28" s="4">
        <v>0</v>
      </c>
      <c r="AX28" s="4">
        <v>5.6</v>
      </c>
      <c r="AY28" s="4">
        <v>1</v>
      </c>
      <c r="AZ28" s="4">
        <v>135</v>
      </c>
      <c r="BA28" s="4" t="e">
        <f t="array" aca="1" ref="BA28" ca="1">_xludf.IFS(AZ28&gt;146, 1, AZ28&lt;136, 2, TRUE, 0)</f>
        <v>#NAME?</v>
      </c>
      <c r="BB28" s="4">
        <v>5.2</v>
      </c>
      <c r="BC28" s="4" t="e">
        <f t="array" aca="1" ref="BC28" ca="1">_xludf.IFS(BB28&gt;5.1, 1, BB28&lt;3.5, 2, TRUE, 0)</f>
        <v>#NAME?</v>
      </c>
      <c r="BD28" s="4">
        <v>6.3</v>
      </c>
      <c r="BE28" s="4">
        <v>2</v>
      </c>
      <c r="BF28" s="4">
        <v>4.0999999999999996</v>
      </c>
      <c r="BG28" s="4">
        <v>0</v>
      </c>
      <c r="BH28" s="4">
        <v>2.2000000000000002</v>
      </c>
      <c r="BI28" s="4">
        <v>0</v>
      </c>
      <c r="BJ28" s="4">
        <v>58</v>
      </c>
      <c r="BK28" s="4">
        <v>0</v>
      </c>
      <c r="BL28" s="4" t="s">
        <v>17</v>
      </c>
      <c r="BN28" s="4" t="s">
        <v>17</v>
      </c>
      <c r="BP28" s="4" t="s">
        <v>17</v>
      </c>
      <c r="BR28" s="4" t="s">
        <v>17</v>
      </c>
    </row>
    <row r="29" spans="1:71">
      <c r="A29" s="4">
        <v>223535</v>
      </c>
      <c r="B29" s="4" t="s">
        <v>11</v>
      </c>
      <c r="C29" s="4">
        <v>62</v>
      </c>
      <c r="D29" s="4">
        <v>5.0199999999999996</v>
      </c>
      <c r="E29" s="4" t="e">
        <f t="array" aca="1" ref="E29" ca="1">_xludf.IFS(D29&gt;10, 1, D29&lt;4, 2, TRUE, 0)</f>
        <v>#NAME?</v>
      </c>
      <c r="F29" s="4">
        <v>3.24</v>
      </c>
      <c r="G29" s="4" t="e">
        <f t="array" aca="1" ref="G29" ca="1">_xludf.IFS(F29&gt;6.2, 1, F29&lt;3.7, 2, TRUE, 0)</f>
        <v>#NAME?</v>
      </c>
      <c r="H29" s="4">
        <v>10.6</v>
      </c>
      <c r="I29" s="4" t="e">
        <f t="array" aca="1" ref="I29" ca="1">_xludf.IFS(H29&gt;18, 1, H29&lt;13, 2, TRUE, 0)</f>
        <v>#NAME?</v>
      </c>
      <c r="J29" s="4">
        <v>29.5</v>
      </c>
      <c r="K29" s="4" t="e">
        <f t="array" aca="1" ref="K29" ca="1">_xludf.IFS(J29&gt;55, 1, J29&lt;34, 2, TRUE, 0)</f>
        <v>#NAME?</v>
      </c>
      <c r="L29" s="4">
        <v>91</v>
      </c>
      <c r="M29" s="4">
        <v>0</v>
      </c>
      <c r="N29" s="4">
        <v>32.700000000000003</v>
      </c>
      <c r="O29" s="4">
        <v>1</v>
      </c>
      <c r="P29" s="4">
        <v>35.9</v>
      </c>
      <c r="Q29" s="4">
        <v>0</v>
      </c>
      <c r="R29" s="4">
        <v>158</v>
      </c>
      <c r="S29" s="4">
        <v>0</v>
      </c>
      <c r="T29" s="4">
        <v>12</v>
      </c>
      <c r="U29" s="4">
        <v>0</v>
      </c>
      <c r="V29" s="4">
        <v>59.5</v>
      </c>
      <c r="W29" s="4">
        <v>0</v>
      </c>
      <c r="X29" s="4">
        <v>26.9</v>
      </c>
      <c r="Y29" s="4">
        <v>0</v>
      </c>
      <c r="Z29" s="4">
        <v>8.6</v>
      </c>
      <c r="AA29" s="4">
        <v>0</v>
      </c>
      <c r="AB29" s="4">
        <v>4.4000000000000004</v>
      </c>
      <c r="AC29" s="4">
        <v>0</v>
      </c>
      <c r="AD29" s="4">
        <v>0.6</v>
      </c>
      <c r="AE29" s="4">
        <v>0</v>
      </c>
      <c r="AF29" s="4">
        <v>74</v>
      </c>
      <c r="AG29" s="4" t="e">
        <f t="array" aca="1" ref="AG29" ca="1">_xludf.IFS(AF29&gt;100, 1, AF29&lt;70, 2, TRUE, 0)</f>
        <v>#NAME?</v>
      </c>
      <c r="AH29" s="4">
        <v>93.9</v>
      </c>
      <c r="AI29" s="4" t="e">
        <f t="array" aca="1" ref="AI29" ca="1">_xludf.IFS(AH29&gt;20, 1, AH29&lt;8, 2, TRUE, 0)</f>
        <v>#NAME?</v>
      </c>
      <c r="AJ29" s="4">
        <v>12.1</v>
      </c>
      <c r="AK29" s="4" t="e">
        <f t="array" aca="1" ref="AK29" ca="1">_xludf.IFS(AJ29&gt;1.3, 1, AJ29&lt;0.7, 2, TRUE, 0)</f>
        <v>#NAME?</v>
      </c>
      <c r="AL29" s="4">
        <v>20</v>
      </c>
      <c r="AM29" s="4">
        <v>0</v>
      </c>
      <c r="AN29" s="4">
        <v>21</v>
      </c>
      <c r="AO29" s="4" t="e">
        <f t="array" aca="1" ref="AO29" ca="1">_xludf.IFS(AN29&gt;52, 1, AN29&lt;7, 2, TRUE, 0)</f>
        <v>#NAME?</v>
      </c>
      <c r="AP29" s="4" t="s">
        <v>17</v>
      </c>
      <c r="AQ29" s="4"/>
      <c r="AR29" s="4" t="s">
        <v>17</v>
      </c>
      <c r="AS29" s="4"/>
      <c r="AT29" s="4" t="s">
        <v>17</v>
      </c>
      <c r="AU29" s="4"/>
      <c r="AV29" s="4">
        <v>9.6</v>
      </c>
      <c r="AW29" s="4">
        <v>0</v>
      </c>
      <c r="AX29" s="4">
        <v>5.2</v>
      </c>
      <c r="AY29" s="4">
        <v>1</v>
      </c>
      <c r="AZ29" s="4">
        <v>136</v>
      </c>
      <c r="BA29" s="4" t="e">
        <f t="array" aca="1" ref="BA29" ca="1">_xludf.IFS(AZ29&gt;146, 1, AZ29&lt;136, 2, TRUE, 0)</f>
        <v>#NAME?</v>
      </c>
      <c r="BB29" s="4">
        <v>6</v>
      </c>
      <c r="BC29" s="4" t="e">
        <f t="array" aca="1" ref="BC29" ca="1">_xludf.IFS(BB29&gt;5.1, 1, BB29&lt;3.5, 2, TRUE, 0)</f>
        <v>#NAME?</v>
      </c>
      <c r="BD29" s="4">
        <v>7</v>
      </c>
      <c r="BE29" s="4">
        <v>0</v>
      </c>
      <c r="BF29" s="4">
        <v>4.4000000000000004</v>
      </c>
      <c r="BG29" s="4">
        <v>0</v>
      </c>
      <c r="BH29" s="4">
        <v>2.6</v>
      </c>
      <c r="BI29" s="4">
        <v>0</v>
      </c>
      <c r="BJ29" s="4">
        <v>73</v>
      </c>
      <c r="BK29" s="4">
        <v>0</v>
      </c>
      <c r="BL29" s="4" t="s">
        <v>17</v>
      </c>
      <c r="BN29" s="4" t="s">
        <v>17</v>
      </c>
      <c r="BP29" s="4" t="s">
        <v>17</v>
      </c>
      <c r="BR29" s="4" t="s">
        <v>17</v>
      </c>
    </row>
    <row r="30" spans="1:71">
      <c r="A30" s="4">
        <v>278250</v>
      </c>
      <c r="B30" s="4" t="s">
        <v>11</v>
      </c>
      <c r="C30" s="4">
        <v>55</v>
      </c>
      <c r="D30" s="4">
        <v>6.63</v>
      </c>
      <c r="E30" s="4" t="e">
        <f t="array" aca="1" ref="E30" ca="1">_xludf.IFS(D30&gt;10, 1, D30&lt;4, 2, TRUE, 0)</f>
        <v>#NAME?</v>
      </c>
      <c r="F30" s="4">
        <v>3.56</v>
      </c>
      <c r="G30" s="4" t="e">
        <f t="array" aca="1" ref="G30" ca="1">_xludf.IFS(F30&gt;6.2, 1, F30&lt;3.7, 2, TRUE, 0)</f>
        <v>#NAME?</v>
      </c>
      <c r="H30" s="4">
        <v>10.6</v>
      </c>
      <c r="I30" s="4" t="e">
        <f t="array" aca="1" ref="I30" ca="1">_xludf.IFS(H30&gt;18, 1, H30&lt;13, 2, TRUE, 0)</f>
        <v>#NAME?</v>
      </c>
      <c r="J30" s="4">
        <v>30.6</v>
      </c>
      <c r="K30" s="4" t="e">
        <f t="array" aca="1" ref="K30" ca="1">_xludf.IFS(J30&gt;55, 1, J30&lt;34, 2, TRUE, 0)</f>
        <v>#NAME?</v>
      </c>
      <c r="L30" s="4">
        <v>86</v>
      </c>
      <c r="M30" s="4">
        <v>0</v>
      </c>
      <c r="N30" s="4">
        <v>29.8</v>
      </c>
      <c r="O30" s="4">
        <v>0</v>
      </c>
      <c r="P30" s="4">
        <v>34.6</v>
      </c>
      <c r="Q30" s="4">
        <v>0</v>
      </c>
      <c r="R30" s="4">
        <v>276</v>
      </c>
      <c r="S30" s="4">
        <v>0</v>
      </c>
      <c r="T30" s="4">
        <v>13.8</v>
      </c>
      <c r="U30" s="4">
        <v>0</v>
      </c>
      <c r="V30" s="4">
        <v>66.400000000000006</v>
      </c>
      <c r="W30" s="4">
        <v>0</v>
      </c>
      <c r="X30" s="4">
        <v>18.899999999999999</v>
      </c>
      <c r="Y30" s="4">
        <v>2</v>
      </c>
      <c r="Z30" s="4">
        <v>7.5</v>
      </c>
      <c r="AA30" s="4">
        <v>0</v>
      </c>
      <c r="AB30" s="4">
        <v>6.6</v>
      </c>
      <c r="AC30" s="4">
        <v>1</v>
      </c>
      <c r="AD30" s="4">
        <v>0.6</v>
      </c>
      <c r="AE30" s="4">
        <v>0</v>
      </c>
      <c r="AF30" s="4">
        <v>105</v>
      </c>
      <c r="AG30" s="4" t="e">
        <f t="array" aca="1" ref="AG30" ca="1">_xludf.IFS(AF30&gt;100, 1, AF30&lt;70, 2, TRUE, 0)</f>
        <v>#NAME?</v>
      </c>
      <c r="AH30" s="4">
        <v>51.9</v>
      </c>
      <c r="AI30" s="4" t="e">
        <f t="array" aca="1" ref="AI30" ca="1">_xludf.IFS(AH30&gt;20, 1, AH30&lt;8, 2, TRUE, 0)</f>
        <v>#NAME?</v>
      </c>
      <c r="AJ30" s="4">
        <v>11.7</v>
      </c>
      <c r="AK30" s="4" t="e">
        <f t="array" aca="1" ref="AK30" ca="1">_xludf.IFS(AJ30&gt;1.3, 1, AJ30&lt;0.7, 2, TRUE, 0)</f>
        <v>#NAME?</v>
      </c>
      <c r="AL30" s="4">
        <v>14</v>
      </c>
      <c r="AM30" s="4">
        <v>0</v>
      </c>
      <c r="AN30" s="4">
        <v>10</v>
      </c>
      <c r="AO30" s="4" t="e">
        <f t="array" aca="1" ref="AO30" ca="1">_xludf.IFS(AN30&gt;52, 1, AN30&lt;7, 2, TRUE, 0)</f>
        <v>#NAME?</v>
      </c>
      <c r="AP30" s="4" t="s">
        <v>17</v>
      </c>
      <c r="AQ30" s="4"/>
      <c r="AR30" s="4" t="s">
        <v>17</v>
      </c>
      <c r="AS30" s="4"/>
      <c r="AT30" s="4" t="s">
        <v>17</v>
      </c>
      <c r="AU30" s="4"/>
      <c r="AV30" s="4">
        <v>9.5</v>
      </c>
      <c r="AW30" s="4">
        <v>0</v>
      </c>
      <c r="AX30" s="4">
        <v>4.5</v>
      </c>
      <c r="AY30" s="4">
        <v>0</v>
      </c>
      <c r="AZ30" s="4">
        <v>137</v>
      </c>
      <c r="BA30" s="4" t="e">
        <f t="array" aca="1" ref="BA30" ca="1">_xludf.IFS(AZ30&gt;146, 1, AZ30&lt;136, 2, TRUE, 0)</f>
        <v>#NAME?</v>
      </c>
      <c r="BB30" s="4">
        <v>4</v>
      </c>
      <c r="BC30" s="4" t="e">
        <f t="array" aca="1" ref="BC30" ca="1">_xludf.IFS(BB30&gt;5.1, 1, BB30&lt;3.5, 2, TRUE, 0)</f>
        <v>#NAME?</v>
      </c>
      <c r="BD30" s="4">
        <v>7</v>
      </c>
      <c r="BE30" s="4">
        <v>0</v>
      </c>
      <c r="BF30" s="4">
        <v>4.0999999999999996</v>
      </c>
      <c r="BG30" s="4">
        <v>0</v>
      </c>
      <c r="BH30" s="4">
        <v>2.9</v>
      </c>
      <c r="BI30" s="4">
        <v>0</v>
      </c>
      <c r="BJ30" s="4">
        <v>150</v>
      </c>
      <c r="BK30" s="4">
        <v>1</v>
      </c>
      <c r="BL30" s="4" t="s">
        <v>17</v>
      </c>
      <c r="BN30" s="4" t="s">
        <v>17</v>
      </c>
      <c r="BP30" s="4" t="s">
        <v>17</v>
      </c>
      <c r="BR30" s="4" t="s">
        <v>17</v>
      </c>
    </row>
    <row r="31" spans="1:71">
      <c r="A31" s="4">
        <v>282862</v>
      </c>
      <c r="B31" s="4" t="s">
        <v>11</v>
      </c>
      <c r="C31" s="4">
        <v>70</v>
      </c>
      <c r="D31" s="4">
        <v>6.03</v>
      </c>
      <c r="E31" s="4" t="e">
        <f t="array" aca="1" ref="E31" ca="1">_xludf.IFS(D31&gt;10, 1, D31&lt;4, 2, TRUE, 0)</f>
        <v>#NAME?</v>
      </c>
      <c r="F31" s="4">
        <v>3.48</v>
      </c>
      <c r="G31" s="4" t="e">
        <f t="array" aca="1" ref="G31" ca="1">_xludf.IFS(F31&gt;6.2, 1, F31&lt;3.7, 2, TRUE, 0)</f>
        <v>#NAME?</v>
      </c>
      <c r="H31" s="4">
        <v>11.3</v>
      </c>
      <c r="I31" s="4" t="e">
        <f t="array" aca="1" ref="I31" ca="1">_xludf.IFS(H31&gt;18, 1, H31&lt;13, 2, TRUE, 0)</f>
        <v>#NAME?</v>
      </c>
      <c r="J31" s="4">
        <v>32.4</v>
      </c>
      <c r="K31" s="4" t="e">
        <f t="array" aca="1" ref="K31" ca="1">_xludf.IFS(J31&gt;55, 1, J31&lt;34, 2, TRUE, 0)</f>
        <v>#NAME?</v>
      </c>
      <c r="L31" s="4">
        <v>93.1</v>
      </c>
      <c r="M31" s="4">
        <v>0</v>
      </c>
      <c r="N31" s="4">
        <v>32.5</v>
      </c>
      <c r="O31" s="4">
        <v>1</v>
      </c>
      <c r="P31" s="4">
        <v>34.9</v>
      </c>
      <c r="Q31" s="4">
        <v>0</v>
      </c>
      <c r="R31" s="4">
        <v>181</v>
      </c>
      <c r="S31" s="4">
        <v>0</v>
      </c>
      <c r="T31" s="4">
        <v>14.3</v>
      </c>
      <c r="U31" s="4">
        <v>0</v>
      </c>
      <c r="V31" s="4">
        <v>77.099999999999994</v>
      </c>
      <c r="W31" s="4">
        <v>0</v>
      </c>
      <c r="X31" s="4">
        <v>12.6</v>
      </c>
      <c r="Y31" s="4">
        <v>2</v>
      </c>
      <c r="Z31" s="4">
        <v>7</v>
      </c>
      <c r="AA31" s="4">
        <v>0</v>
      </c>
      <c r="AB31" s="4">
        <v>2.8</v>
      </c>
      <c r="AC31" s="4">
        <v>0</v>
      </c>
      <c r="AD31" s="4">
        <v>0.5</v>
      </c>
      <c r="AE31" s="4">
        <v>0</v>
      </c>
      <c r="AF31" s="4">
        <v>80</v>
      </c>
      <c r="AG31" s="4" t="e">
        <f t="array" aca="1" ref="AG31" ca="1">_xludf.IFS(AF31&gt;100, 1, AF31&lt;70, 2, TRUE, 0)</f>
        <v>#NAME?</v>
      </c>
      <c r="AH31" s="4">
        <v>43.3</v>
      </c>
      <c r="AI31" s="4" t="e">
        <f t="array" aca="1" ref="AI31" ca="1">_xludf.IFS(AH31&gt;20, 1, AH31&lt;8, 2, TRUE, 0)</f>
        <v>#NAME?</v>
      </c>
      <c r="AJ31" s="4">
        <v>13.9</v>
      </c>
      <c r="AK31" s="4" t="e">
        <f t="array" aca="1" ref="AK31" ca="1">_xludf.IFS(AJ31&gt;1.3, 1, AJ31&lt;0.7, 2, TRUE, 0)</f>
        <v>#NAME?</v>
      </c>
      <c r="AL31" s="4">
        <v>9</v>
      </c>
      <c r="AM31" s="4">
        <v>2</v>
      </c>
      <c r="AN31" s="4">
        <v>7</v>
      </c>
      <c r="AO31" s="4" t="e">
        <f t="array" aca="1" ref="AO31" ca="1">_xludf.IFS(AN31&gt;52, 1, AN31&lt;7, 2, TRUE, 0)</f>
        <v>#NAME?</v>
      </c>
      <c r="AP31" s="4" t="s">
        <v>17</v>
      </c>
      <c r="AQ31" s="4"/>
      <c r="AR31" s="4" t="s">
        <v>17</v>
      </c>
      <c r="AS31" s="4"/>
      <c r="AT31" s="4" t="s">
        <v>17</v>
      </c>
      <c r="AU31" s="4"/>
      <c r="AV31" s="4">
        <v>8.6999999999999993</v>
      </c>
      <c r="AW31" s="4">
        <v>2</v>
      </c>
      <c r="AX31" s="4">
        <v>3.3</v>
      </c>
      <c r="AY31" s="4">
        <v>0</v>
      </c>
      <c r="AZ31" s="4">
        <v>136</v>
      </c>
      <c r="BA31" s="4" t="e">
        <f t="array" aca="1" ref="BA31" ca="1">_xludf.IFS(AZ31&gt;146, 1, AZ31&lt;136, 2, TRUE, 0)</f>
        <v>#NAME?</v>
      </c>
      <c r="BB31" s="4">
        <v>4.2</v>
      </c>
      <c r="BC31" s="4" t="e">
        <f t="array" aca="1" ref="BC31" ca="1">_xludf.IFS(BB31&gt;5.1, 1, BB31&lt;3.5, 2, TRUE, 0)</f>
        <v>#NAME?</v>
      </c>
      <c r="BD31" s="4">
        <v>6.3</v>
      </c>
      <c r="BE31" s="4">
        <v>2</v>
      </c>
      <c r="BF31" s="4">
        <v>4.3</v>
      </c>
      <c r="BG31" s="4">
        <v>0</v>
      </c>
      <c r="BH31" s="4">
        <v>2</v>
      </c>
      <c r="BI31" s="4">
        <v>0</v>
      </c>
      <c r="BJ31" s="4">
        <v>71</v>
      </c>
      <c r="BK31" s="4">
        <v>0</v>
      </c>
      <c r="BL31" s="4" t="s">
        <v>17</v>
      </c>
      <c r="BN31" s="4" t="s">
        <v>17</v>
      </c>
      <c r="BP31" s="4" t="s">
        <v>17</v>
      </c>
      <c r="BR31" s="4" t="s">
        <v>17</v>
      </c>
    </row>
    <row r="32" spans="1:71">
      <c r="A32" s="4">
        <v>330181</v>
      </c>
      <c r="B32" s="4" t="s">
        <v>21</v>
      </c>
      <c r="C32" s="4">
        <v>67</v>
      </c>
      <c r="D32" s="4">
        <v>7.09</v>
      </c>
      <c r="E32" s="4" t="e">
        <f t="array" aca="1" ref="E32" ca="1">_xludf.IFS(D32&gt;10, 1, D32&lt;4, 2, TRUE, 0)</f>
        <v>#NAME?</v>
      </c>
      <c r="F32" s="4">
        <v>3.88</v>
      </c>
      <c r="G32" s="4" t="e">
        <f t="array" aca="1" ref="G32" ca="1">_xludf.IFS(F32&gt;6.2, 1, F32&lt;3.7, 2, TRUE, 0)</f>
        <v>#NAME?</v>
      </c>
      <c r="H32" s="4">
        <v>11.4</v>
      </c>
      <c r="I32" s="4" t="e">
        <f t="array" aca="1" ref="I32" ca="1">_xludf.IFS(H32&gt;18, 1, H32&lt;13, 2, TRUE, 0)</f>
        <v>#NAME?</v>
      </c>
      <c r="J32" s="4">
        <v>35.5</v>
      </c>
      <c r="K32" s="4" t="e">
        <f t="array" aca="1" ref="K32" ca="1">_xludf.IFS(J32&gt;55, 1, J32&lt;34, 2, TRUE, 0)</f>
        <v>#NAME?</v>
      </c>
      <c r="L32" s="4">
        <v>91.5</v>
      </c>
      <c r="M32" s="4">
        <v>0</v>
      </c>
      <c r="N32" s="4">
        <v>29.4</v>
      </c>
      <c r="O32" s="4">
        <v>0</v>
      </c>
      <c r="P32" s="4">
        <v>32.1</v>
      </c>
      <c r="Q32" s="4">
        <v>0</v>
      </c>
      <c r="R32" s="4">
        <v>183</v>
      </c>
      <c r="S32" s="4">
        <v>0</v>
      </c>
      <c r="T32" s="4">
        <v>15.5</v>
      </c>
      <c r="U32" s="4">
        <v>1</v>
      </c>
      <c r="V32" s="4">
        <v>72.099999999999994</v>
      </c>
      <c r="W32" s="4">
        <v>0</v>
      </c>
      <c r="X32" s="4">
        <v>17.2</v>
      </c>
      <c r="Y32" s="4">
        <v>2</v>
      </c>
      <c r="Z32" s="4">
        <v>7.1</v>
      </c>
      <c r="AA32" s="4">
        <v>0</v>
      </c>
      <c r="AB32" s="4">
        <v>3</v>
      </c>
      <c r="AC32" s="4">
        <v>0</v>
      </c>
      <c r="AD32" s="4">
        <v>0.6</v>
      </c>
      <c r="AE32" s="4">
        <v>0</v>
      </c>
      <c r="AF32" s="4">
        <v>117</v>
      </c>
      <c r="AG32" s="4" t="e">
        <f t="array" aca="1" ref="AG32" ca="1">_xludf.IFS(AF32&gt;100, 1, AF32&lt;70, 2, TRUE, 0)</f>
        <v>#NAME?</v>
      </c>
      <c r="AH32" s="4">
        <v>59.8</v>
      </c>
      <c r="AI32" s="4" t="e">
        <f t="array" aca="1" ref="AI32" ca="1">_xludf.IFS(AH32&gt;20, 1, AH32&lt;8, 2, TRUE, 0)</f>
        <v>#NAME?</v>
      </c>
      <c r="AJ32" s="4">
        <v>8.5</v>
      </c>
      <c r="AK32" s="4" t="e">
        <f t="array" aca="1" ref="AK32" ca="1">_xludf.IFS(AJ32&gt;1.3, 1, AJ32&lt;0.7, 2, TRUE, 0)</f>
        <v>#NAME?</v>
      </c>
      <c r="AL32" s="4">
        <v>12</v>
      </c>
      <c r="AM32" s="4">
        <v>2</v>
      </c>
      <c r="AN32" s="4">
        <v>10</v>
      </c>
      <c r="AO32" s="4" t="e">
        <f t="array" aca="1" ref="AO32" ca="1">_xludf.IFS(AN32&gt;52, 1, AN32&lt;7, 2, TRUE, 0)</f>
        <v>#NAME?</v>
      </c>
      <c r="AP32" s="4" t="s">
        <v>17</v>
      </c>
      <c r="AQ32" s="4"/>
      <c r="AR32" s="4" t="s">
        <v>17</v>
      </c>
      <c r="AS32" s="4"/>
      <c r="AT32" s="4" t="s">
        <v>17</v>
      </c>
      <c r="AU32" s="4"/>
      <c r="AV32" s="4">
        <v>8.9</v>
      </c>
      <c r="AW32" s="4">
        <v>0</v>
      </c>
      <c r="AX32" s="4">
        <v>3</v>
      </c>
      <c r="AY32" s="4">
        <v>0</v>
      </c>
      <c r="AZ32" s="4">
        <v>133</v>
      </c>
      <c r="BA32" s="4" t="e">
        <f t="array" aca="1" ref="BA32" ca="1">_xludf.IFS(AZ32&gt;146, 1, AZ32&lt;136, 2, TRUE, 0)</f>
        <v>#NAME?</v>
      </c>
      <c r="BB32" s="4">
        <v>5.2</v>
      </c>
      <c r="BC32" s="4" t="e">
        <f t="array" aca="1" ref="BC32" ca="1">_xludf.IFS(BB32&gt;5.1, 1, BB32&lt;3.5, 2, TRUE, 0)</f>
        <v>#NAME?</v>
      </c>
      <c r="BD32" s="4">
        <v>8</v>
      </c>
      <c r="BE32" s="4">
        <v>0</v>
      </c>
      <c r="BF32" s="4">
        <v>4.5</v>
      </c>
      <c r="BG32" s="4">
        <v>0</v>
      </c>
      <c r="BH32" s="4">
        <v>3.5</v>
      </c>
      <c r="BI32" s="4">
        <v>0</v>
      </c>
      <c r="BJ32" s="4">
        <v>56</v>
      </c>
      <c r="BK32" s="4">
        <v>0</v>
      </c>
      <c r="BL32" s="4" t="s">
        <v>17</v>
      </c>
      <c r="BN32" s="4" t="s">
        <v>17</v>
      </c>
      <c r="BP32" s="4" t="s">
        <v>17</v>
      </c>
      <c r="BR32" s="4" t="s">
        <v>17</v>
      </c>
    </row>
    <row r="33" spans="1:71">
      <c r="A33" s="4">
        <v>334137</v>
      </c>
      <c r="B33" s="4" t="s">
        <v>21</v>
      </c>
      <c r="C33" s="4">
        <v>49</v>
      </c>
      <c r="D33" s="4">
        <v>10.67</v>
      </c>
      <c r="E33" s="4" t="e">
        <f t="array" aca="1" ref="E33" ca="1">_xludf.IFS(D33&gt;10, 1, D33&lt;4, 2, TRUE, 0)</f>
        <v>#NAME?</v>
      </c>
      <c r="F33" s="4">
        <v>3.28</v>
      </c>
      <c r="G33" s="4" t="e">
        <f t="array" aca="1" ref="G33" ca="1">_xludf.IFS(F33&gt;6.2, 1, F33&lt;3.7, 2, TRUE, 0)</f>
        <v>#NAME?</v>
      </c>
      <c r="H33" s="4">
        <v>9.9</v>
      </c>
      <c r="I33" s="4" t="e">
        <f t="array" aca="1" ref="I33" ca="1">_xludf.IFS(H33&gt;18, 1, H33&lt;13, 2, TRUE, 0)</f>
        <v>#NAME?</v>
      </c>
      <c r="J33" s="4">
        <v>28.6</v>
      </c>
      <c r="K33" s="4" t="e">
        <f t="array" aca="1" ref="K33" ca="1">_xludf.IFS(J33&gt;55, 1, J33&lt;34, 2, TRUE, 0)</f>
        <v>#NAME?</v>
      </c>
      <c r="L33" s="4">
        <v>87.2</v>
      </c>
      <c r="M33" s="4">
        <v>0</v>
      </c>
      <c r="N33" s="4">
        <v>30.2</v>
      </c>
      <c r="O33" s="4">
        <v>0</v>
      </c>
      <c r="P33" s="4">
        <v>34.6</v>
      </c>
      <c r="Q33" s="4">
        <v>0</v>
      </c>
      <c r="R33" s="4">
        <v>118</v>
      </c>
      <c r="S33" s="4">
        <v>2</v>
      </c>
      <c r="T33" s="4">
        <v>15.7</v>
      </c>
      <c r="U33" s="4">
        <v>1</v>
      </c>
      <c r="V33" s="4">
        <v>76.2</v>
      </c>
      <c r="W33" s="4">
        <v>0</v>
      </c>
      <c r="X33" s="4">
        <v>15</v>
      </c>
      <c r="Y33" s="4">
        <v>2</v>
      </c>
      <c r="Z33" s="4">
        <v>5.9</v>
      </c>
      <c r="AA33" s="4">
        <v>0</v>
      </c>
      <c r="AB33" s="4">
        <v>2.6</v>
      </c>
      <c r="AC33" s="4">
        <v>0</v>
      </c>
      <c r="AD33" s="4">
        <v>0.3</v>
      </c>
      <c r="AE33" s="4">
        <v>0</v>
      </c>
      <c r="AF33" s="4">
        <v>170</v>
      </c>
      <c r="AG33" s="4" t="e">
        <f t="array" aca="1" ref="AG33" ca="1">_xludf.IFS(AF33&gt;100, 1, AF33&lt;70, 2, TRUE, 0)</f>
        <v>#NAME?</v>
      </c>
      <c r="AH33" s="4">
        <v>35.4</v>
      </c>
      <c r="AI33" s="4" t="e">
        <f t="array" aca="1" ref="AI33" ca="1">_xludf.IFS(AH33&gt;20, 1, AH33&lt;8, 2, TRUE, 0)</f>
        <v>#NAME?</v>
      </c>
      <c r="AJ33" s="4">
        <v>5.5</v>
      </c>
      <c r="AK33" s="4" t="e">
        <f t="array" aca="1" ref="AK33" ca="1">_xludf.IFS(AJ33&gt;1.3, 1, AJ33&lt;0.7, 2, TRUE, 0)</f>
        <v>#NAME?</v>
      </c>
      <c r="AL33" s="4">
        <v>20</v>
      </c>
      <c r="AM33" s="4">
        <v>0</v>
      </c>
      <c r="AN33" s="4">
        <v>18</v>
      </c>
      <c r="AO33" s="4" t="e">
        <f t="array" aca="1" ref="AO33" ca="1">_xludf.IFS(AN33&gt;52, 1, AN33&lt;7, 2, TRUE, 0)</f>
        <v>#NAME?</v>
      </c>
      <c r="AP33" s="4" t="s">
        <v>17</v>
      </c>
      <c r="AQ33" s="4"/>
      <c r="AR33" s="4" t="s">
        <v>17</v>
      </c>
      <c r="AS33" s="4"/>
      <c r="AT33" s="4" t="s">
        <v>17</v>
      </c>
      <c r="AU33" s="4"/>
      <c r="AV33" s="4">
        <v>7.8</v>
      </c>
      <c r="AW33" s="4">
        <v>2</v>
      </c>
      <c r="AX33" s="4">
        <v>2.2999999999999998</v>
      </c>
      <c r="AY33" s="4">
        <v>2</v>
      </c>
      <c r="AZ33" s="4">
        <v>128</v>
      </c>
      <c r="BA33" s="4" t="e">
        <f t="array" aca="1" ref="BA33" ca="1">_xludf.IFS(AZ33&gt;146, 1, AZ33&lt;136, 2, TRUE, 0)</f>
        <v>#NAME?</v>
      </c>
      <c r="BB33" s="4">
        <v>3.4</v>
      </c>
      <c r="BC33" s="4" t="e">
        <f t="array" aca="1" ref="BC33" ca="1">_xludf.IFS(BB33&gt;5.1, 1, BB33&lt;3.5, 2, TRUE, 0)</f>
        <v>#NAME?</v>
      </c>
      <c r="BD33" s="4">
        <v>7.5</v>
      </c>
      <c r="BE33" s="4">
        <v>0</v>
      </c>
      <c r="BF33" s="4">
        <v>2.9</v>
      </c>
      <c r="BG33" s="4">
        <v>2</v>
      </c>
      <c r="BH33" s="4">
        <v>4.5999999999999996</v>
      </c>
      <c r="BI33" s="4">
        <v>1</v>
      </c>
      <c r="BJ33" s="4">
        <v>114</v>
      </c>
      <c r="BK33" s="4">
        <v>0</v>
      </c>
      <c r="BL33" s="4" t="s">
        <v>17</v>
      </c>
      <c r="BN33" s="4" t="s">
        <v>17</v>
      </c>
      <c r="BP33" s="4" t="s">
        <v>17</v>
      </c>
      <c r="BR33" s="4" t="s">
        <v>17</v>
      </c>
    </row>
    <row r="34" spans="1:71">
      <c r="A34" s="4">
        <v>342812</v>
      </c>
      <c r="B34" s="4" t="s">
        <v>11</v>
      </c>
      <c r="C34" s="4">
        <v>61</v>
      </c>
      <c r="D34" s="4">
        <v>5.47</v>
      </c>
      <c r="E34" s="4" t="e">
        <f t="array" aca="1" ref="E34" ca="1">_xludf.IFS(D34&gt;10, 1, D34&lt;4, 2, TRUE, 0)</f>
        <v>#NAME?</v>
      </c>
      <c r="F34" s="4">
        <v>3.76</v>
      </c>
      <c r="G34" s="4" t="e">
        <f t="array" aca="1" ref="G34" ca="1">_xludf.IFS(F34&gt;6.2, 1, F34&lt;3.7, 2, TRUE, 0)</f>
        <v>#NAME?</v>
      </c>
      <c r="H34" s="4">
        <v>11.5</v>
      </c>
      <c r="I34" s="4" t="e">
        <f t="array" aca="1" ref="I34" ca="1">_xludf.IFS(H34&gt;18, 1, H34&lt;13, 2, TRUE, 0)</f>
        <v>#NAME?</v>
      </c>
      <c r="J34" s="4">
        <v>33.700000000000003</v>
      </c>
      <c r="K34" s="4" t="e">
        <f t="array" aca="1" ref="K34" ca="1">_xludf.IFS(J34&gt;55, 1, J34&lt;34, 2, TRUE, 0)</f>
        <v>#NAME?</v>
      </c>
      <c r="L34" s="4">
        <v>89.6</v>
      </c>
      <c r="M34" s="4">
        <v>0</v>
      </c>
      <c r="N34" s="4">
        <v>30.6</v>
      </c>
      <c r="O34" s="4">
        <v>0</v>
      </c>
      <c r="P34" s="4">
        <v>34.1</v>
      </c>
      <c r="Q34" s="4">
        <v>0</v>
      </c>
      <c r="R34" s="4">
        <v>90</v>
      </c>
      <c r="S34" s="4">
        <v>2</v>
      </c>
      <c r="T34" s="4">
        <v>14.5</v>
      </c>
      <c r="U34" s="4">
        <v>0</v>
      </c>
      <c r="V34" s="4">
        <v>86.3</v>
      </c>
      <c r="W34" s="4">
        <v>1</v>
      </c>
      <c r="X34" s="4">
        <v>7.7</v>
      </c>
      <c r="Y34" s="4">
        <v>2</v>
      </c>
      <c r="Z34" s="4">
        <v>4</v>
      </c>
      <c r="AA34" s="4">
        <v>0</v>
      </c>
      <c r="AB34" s="4">
        <v>1.6</v>
      </c>
      <c r="AC34" s="4">
        <v>0</v>
      </c>
      <c r="AD34" s="4">
        <v>0.4</v>
      </c>
      <c r="AE34" s="4">
        <v>0</v>
      </c>
      <c r="AF34" s="4">
        <v>178</v>
      </c>
      <c r="AG34" s="4" t="e">
        <f t="array" aca="1" ref="AG34" ca="1">_xludf.IFS(AF34&gt;100, 1, AF34&lt;70, 2, TRUE, 0)</f>
        <v>#NAME?</v>
      </c>
      <c r="AH34" s="4">
        <v>53.5</v>
      </c>
      <c r="AI34" s="4" t="e">
        <f t="array" aca="1" ref="AI34" ca="1">_xludf.IFS(AH34&gt;20, 1, AH34&lt;8, 2, TRUE, 0)</f>
        <v>#NAME?</v>
      </c>
      <c r="AJ34" s="4">
        <v>9.4</v>
      </c>
      <c r="AK34" s="4" t="e">
        <f t="array" aca="1" ref="AK34" ca="1">_xludf.IFS(AJ34&gt;1.3, 1, AJ34&lt;0.7, 2, TRUE, 0)</f>
        <v>#NAME?</v>
      </c>
      <c r="AL34" s="4">
        <v>13</v>
      </c>
      <c r="AM34" s="4">
        <v>0</v>
      </c>
      <c r="AN34" s="4">
        <v>3</v>
      </c>
      <c r="AO34" s="4" t="e">
        <f t="array" aca="1" ref="AO34" ca="1">_xludf.IFS(AN34&gt;52, 1, AN34&lt;7, 2, TRUE, 0)</f>
        <v>#NAME?</v>
      </c>
      <c r="AP34" s="4" t="s">
        <v>17</v>
      </c>
      <c r="AQ34" s="4"/>
      <c r="AR34" s="4" t="s">
        <v>17</v>
      </c>
      <c r="AS34" s="4"/>
      <c r="AT34" s="4" t="s">
        <v>17</v>
      </c>
      <c r="AU34" s="4"/>
      <c r="AV34" s="4">
        <v>9.1</v>
      </c>
      <c r="AW34" s="4">
        <v>0</v>
      </c>
      <c r="AX34" s="4">
        <v>4.4000000000000004</v>
      </c>
      <c r="AY34" s="4">
        <v>0</v>
      </c>
      <c r="AZ34" s="4">
        <v>139</v>
      </c>
      <c r="BA34" s="4" t="e">
        <f t="array" aca="1" ref="BA34" ca="1">_xludf.IFS(AZ34&gt;146, 1, AZ34&lt;136, 2, TRUE, 0)</f>
        <v>#NAME?</v>
      </c>
      <c r="BB34" s="4">
        <v>3.7</v>
      </c>
      <c r="BC34" s="4" t="e">
        <f t="array" aca="1" ref="BC34" ca="1">_xludf.IFS(BB34&gt;5.1, 1, BB34&lt;3.5, 2, TRUE, 0)</f>
        <v>#NAME?</v>
      </c>
      <c r="BD34" s="4">
        <v>7.9</v>
      </c>
      <c r="BE34" s="4">
        <v>0</v>
      </c>
      <c r="BF34" s="4">
        <v>4.5999999999999996</v>
      </c>
      <c r="BG34" s="4">
        <v>0</v>
      </c>
      <c r="BH34" s="4">
        <v>3.3</v>
      </c>
      <c r="BI34" s="4">
        <v>0</v>
      </c>
      <c r="BJ34" s="4">
        <v>118</v>
      </c>
      <c r="BK34" s="4">
        <v>0</v>
      </c>
      <c r="BL34" s="4" t="s">
        <v>17</v>
      </c>
      <c r="BN34" s="4" t="s">
        <v>17</v>
      </c>
      <c r="BP34" s="4" t="s">
        <v>17</v>
      </c>
      <c r="BR34" s="4" t="s">
        <v>17</v>
      </c>
    </row>
    <row r="35" spans="1:71">
      <c r="A35" s="4">
        <v>343021</v>
      </c>
      <c r="B35" s="4" t="s">
        <v>11</v>
      </c>
      <c r="C35" s="4">
        <v>77</v>
      </c>
      <c r="D35" s="4">
        <v>5.14</v>
      </c>
      <c r="E35" s="4" t="e">
        <f t="array" aca="1" ref="E35" ca="1">_xludf.IFS(D35&gt;10, 1, D35&lt;4, 2, TRUE, 0)</f>
        <v>#NAME?</v>
      </c>
      <c r="F35" s="4">
        <v>4.08</v>
      </c>
      <c r="G35" s="4" t="e">
        <f t="array" aca="1" ref="G35" ca="1">_xludf.IFS(F35&gt;6.2, 1, F35&lt;3.7, 2, TRUE, 0)</f>
        <v>#NAME?</v>
      </c>
      <c r="H35" s="4">
        <v>8.3000000000000007</v>
      </c>
      <c r="I35" s="4" t="e">
        <f t="array" aca="1" ref="I35" ca="1">_xludf.IFS(H35&gt;18, 1, H35&lt;13, 2, TRUE, 0)</f>
        <v>#NAME?</v>
      </c>
      <c r="J35" s="4">
        <v>26.2</v>
      </c>
      <c r="K35" s="4" t="e">
        <f t="array" aca="1" ref="K35" ca="1">_xludf.IFS(J35&gt;55, 1, J35&lt;34, 2, TRUE, 0)</f>
        <v>#NAME?</v>
      </c>
      <c r="L35" s="4">
        <v>64.2</v>
      </c>
      <c r="M35" s="4">
        <v>2</v>
      </c>
      <c r="N35" s="4">
        <v>20.3</v>
      </c>
      <c r="O35" s="4">
        <v>2</v>
      </c>
      <c r="P35" s="4">
        <v>31.7</v>
      </c>
      <c r="Q35" s="4">
        <v>0</v>
      </c>
      <c r="R35" s="4">
        <v>58</v>
      </c>
      <c r="S35" s="4">
        <v>2</v>
      </c>
      <c r="T35" s="4">
        <v>15</v>
      </c>
      <c r="U35" s="4">
        <v>0</v>
      </c>
      <c r="V35" s="4">
        <v>69.099999999999994</v>
      </c>
      <c r="W35" s="4">
        <v>0</v>
      </c>
      <c r="X35" s="4">
        <v>20.6</v>
      </c>
      <c r="Y35" s="4">
        <v>2</v>
      </c>
      <c r="Z35" s="4">
        <v>5.8</v>
      </c>
      <c r="AA35" s="4">
        <v>0</v>
      </c>
      <c r="AB35" s="4">
        <v>3.9</v>
      </c>
      <c r="AC35" s="4">
        <v>0</v>
      </c>
      <c r="AD35" s="4">
        <v>0.6</v>
      </c>
      <c r="AE35" s="4">
        <v>0</v>
      </c>
      <c r="AF35" s="4">
        <v>197</v>
      </c>
      <c r="AG35" s="4" t="e">
        <f t="array" aca="1" ref="AG35" ca="1">_xludf.IFS(AF35&gt;100, 1, AF35&lt;70, 2, TRUE, 0)</f>
        <v>#NAME?</v>
      </c>
      <c r="AH35" s="4">
        <v>66.099999999999994</v>
      </c>
      <c r="AI35" s="4" t="e">
        <f t="array" aca="1" ref="AI35" ca="1">_xludf.IFS(AH35&gt;20, 1, AH35&lt;8, 2, TRUE, 0)</f>
        <v>#NAME?</v>
      </c>
      <c r="AJ35" s="4">
        <v>9.6</v>
      </c>
      <c r="AK35" s="4" t="e">
        <f t="array" aca="1" ref="AK35" ca="1">_xludf.IFS(AJ35&gt;1.3, 1, AJ35&lt;0.7, 2, TRUE, 0)</f>
        <v>#NAME?</v>
      </c>
      <c r="AL35" s="4">
        <v>10</v>
      </c>
      <c r="AM35" s="4">
        <v>2</v>
      </c>
      <c r="AN35" s="4">
        <v>8</v>
      </c>
      <c r="AO35" s="4" t="e">
        <f t="array" aca="1" ref="AO35" ca="1">_xludf.IFS(AN35&gt;52, 1, AN35&lt;7, 2, TRUE, 0)</f>
        <v>#NAME?</v>
      </c>
      <c r="AP35" s="4" t="s">
        <v>17</v>
      </c>
      <c r="AQ35" s="4"/>
      <c r="AR35" s="4" t="s">
        <v>17</v>
      </c>
      <c r="AS35" s="4"/>
      <c r="AT35" s="4" t="s">
        <v>17</v>
      </c>
      <c r="AU35" s="4"/>
      <c r="AV35" s="4">
        <v>8.5</v>
      </c>
      <c r="AW35" s="4">
        <v>2</v>
      </c>
      <c r="AX35" s="4">
        <v>6.1</v>
      </c>
      <c r="AY35" s="4">
        <v>1</v>
      </c>
      <c r="AZ35" s="4">
        <v>137</v>
      </c>
      <c r="BA35" s="4" t="e">
        <f t="array" aca="1" ref="BA35" ca="1">_xludf.IFS(AZ35&gt;146, 1, AZ35&lt;136, 2, TRUE, 0)</f>
        <v>#NAME?</v>
      </c>
      <c r="BB35" s="4">
        <v>4.5999999999999996</v>
      </c>
      <c r="BC35" s="4" t="e">
        <f t="array" aca="1" ref="BC35" ca="1">_xludf.IFS(BB35&gt;5.1, 1, BB35&lt;3.5, 2, TRUE, 0)</f>
        <v>#NAME?</v>
      </c>
      <c r="BD35" s="4">
        <v>6.6</v>
      </c>
      <c r="BE35" s="4">
        <v>0</v>
      </c>
      <c r="BF35" s="4">
        <v>4</v>
      </c>
      <c r="BG35" s="4">
        <v>0</v>
      </c>
      <c r="BH35" s="4">
        <v>2.6</v>
      </c>
      <c r="BI35" s="4">
        <v>0</v>
      </c>
      <c r="BJ35" s="4">
        <v>90</v>
      </c>
      <c r="BK35" s="4">
        <v>0</v>
      </c>
      <c r="BL35" s="4" t="s">
        <v>17</v>
      </c>
      <c r="BN35" s="4" t="s">
        <v>17</v>
      </c>
      <c r="BP35" s="4" t="s">
        <v>17</v>
      </c>
      <c r="BR35" s="4" t="s">
        <v>17</v>
      </c>
    </row>
    <row r="36" spans="1:71">
      <c r="A36" s="4">
        <v>349435</v>
      </c>
      <c r="B36" s="4" t="s">
        <v>21</v>
      </c>
      <c r="C36" s="4">
        <v>71</v>
      </c>
      <c r="D36" s="4">
        <v>5.39</v>
      </c>
      <c r="E36" s="4" t="e">
        <f t="array" aca="1" ref="E36" ca="1">_xludf.IFS(D36&gt;10, 1, D36&lt;4, 2, TRUE, 0)</f>
        <v>#NAME?</v>
      </c>
      <c r="F36" s="4">
        <v>3.28</v>
      </c>
      <c r="G36" s="4" t="e">
        <f t="array" aca="1" ref="G36" ca="1">_xludf.IFS(F36&gt;6.2, 1, F36&lt;3.7, 2, TRUE, 0)</f>
        <v>#NAME?</v>
      </c>
      <c r="H36" s="4">
        <v>10.4</v>
      </c>
      <c r="I36" s="4" t="e">
        <f t="array" aca="1" ref="I36" ca="1">_xludf.IFS(H36&gt;18, 1, H36&lt;13, 2, TRUE, 0)</f>
        <v>#NAME?</v>
      </c>
      <c r="J36" s="4">
        <v>29.4</v>
      </c>
      <c r="K36" s="4" t="e">
        <f t="array" aca="1" ref="K36" ca="1">_xludf.IFS(J36&gt;55, 1, J36&lt;34, 2, TRUE, 0)</f>
        <v>#NAME?</v>
      </c>
      <c r="L36" s="4">
        <v>89.6</v>
      </c>
      <c r="M36" s="4">
        <v>0</v>
      </c>
      <c r="N36" s="4">
        <v>31.7</v>
      </c>
      <c r="O36" s="4">
        <v>0</v>
      </c>
      <c r="P36" s="4">
        <v>35.4</v>
      </c>
      <c r="Q36" s="4">
        <v>0</v>
      </c>
      <c r="R36" s="4">
        <v>114</v>
      </c>
      <c r="S36" s="4">
        <v>2</v>
      </c>
      <c r="T36" s="4">
        <v>13.6</v>
      </c>
      <c r="U36" s="4">
        <v>0</v>
      </c>
      <c r="V36" s="4">
        <v>73.400000000000006</v>
      </c>
      <c r="W36" s="4">
        <v>0</v>
      </c>
      <c r="X36" s="4">
        <v>18.2</v>
      </c>
      <c r="Y36" s="4">
        <v>2</v>
      </c>
      <c r="Z36" s="4">
        <v>5.4</v>
      </c>
      <c r="AA36" s="4">
        <v>0</v>
      </c>
      <c r="AB36" s="4">
        <v>2.8</v>
      </c>
      <c r="AC36" s="4">
        <v>0</v>
      </c>
      <c r="AD36" s="4">
        <v>0.2</v>
      </c>
      <c r="AE36" s="4">
        <v>0</v>
      </c>
      <c r="AF36" s="4">
        <v>256</v>
      </c>
      <c r="AG36" s="4" t="e">
        <f t="array" aca="1" ref="AG36" ca="1">_xludf.IFS(AF36&gt;100, 1, AF36&lt;70, 2, TRUE, 0)</f>
        <v>#NAME?</v>
      </c>
      <c r="AH36" s="4">
        <v>75.2</v>
      </c>
      <c r="AI36" s="4" t="e">
        <f t="array" aca="1" ref="AI36" ca="1">_xludf.IFS(AH36&gt;20, 1, AH36&lt;8, 2, TRUE, 0)</f>
        <v>#NAME?</v>
      </c>
      <c r="AJ36" s="4">
        <v>6.3</v>
      </c>
      <c r="AK36" s="4" t="e">
        <f t="array" aca="1" ref="AK36" ca="1">_xludf.IFS(AJ36&gt;1.3, 1, AJ36&lt;0.7, 2, TRUE, 0)</f>
        <v>#NAME?</v>
      </c>
      <c r="AL36" s="4">
        <v>10</v>
      </c>
      <c r="AM36" s="4">
        <v>2</v>
      </c>
      <c r="AN36" s="4">
        <v>3</v>
      </c>
      <c r="AO36" s="4" t="e">
        <f t="array" aca="1" ref="AO36" ca="1">_xludf.IFS(AN36&gt;52, 1, AN36&lt;7, 2, TRUE, 0)</f>
        <v>#NAME?</v>
      </c>
      <c r="AP36" s="4" t="s">
        <v>17</v>
      </c>
      <c r="AQ36" s="4"/>
      <c r="AR36" s="4" t="s">
        <v>17</v>
      </c>
      <c r="AS36" s="4"/>
      <c r="AT36" s="4" t="s">
        <v>17</v>
      </c>
      <c r="AU36" s="4"/>
      <c r="AV36" s="4">
        <v>9.9</v>
      </c>
      <c r="AW36" s="4">
        <v>0</v>
      </c>
      <c r="AX36" s="4">
        <v>3.98</v>
      </c>
      <c r="AY36" s="4">
        <v>0</v>
      </c>
      <c r="AZ36" s="4">
        <v>134</v>
      </c>
      <c r="BA36" s="4" t="e">
        <f t="array" aca="1" ref="BA36" ca="1">_xludf.IFS(AZ36&gt;146, 1, AZ36&lt;136, 2, TRUE, 0)</f>
        <v>#NAME?</v>
      </c>
      <c r="BB36" s="4">
        <v>5.4</v>
      </c>
      <c r="BC36" s="4" t="e">
        <f t="array" aca="1" ref="BC36" ca="1">_xludf.IFS(BB36&gt;5.1, 1, BB36&lt;3.5, 2, TRUE, 0)</f>
        <v>#NAME?</v>
      </c>
      <c r="BD36" s="4">
        <v>7.5</v>
      </c>
      <c r="BE36" s="4">
        <v>0</v>
      </c>
      <c r="BF36" s="4">
        <v>4.7</v>
      </c>
      <c r="BG36" s="4">
        <v>0</v>
      </c>
      <c r="BH36" s="4">
        <v>2.8</v>
      </c>
      <c r="BI36" s="4">
        <v>0</v>
      </c>
      <c r="BJ36" s="4">
        <v>78</v>
      </c>
      <c r="BK36" s="4">
        <v>0</v>
      </c>
      <c r="BL36" s="4" t="s">
        <v>17</v>
      </c>
      <c r="BN36" s="4" t="s">
        <v>17</v>
      </c>
      <c r="BP36" s="4" t="s">
        <v>17</v>
      </c>
      <c r="BR36" s="4" t="s">
        <v>17</v>
      </c>
    </row>
    <row r="37" spans="1:71">
      <c r="A37" s="4">
        <v>350633</v>
      </c>
      <c r="B37" s="4" t="s">
        <v>21</v>
      </c>
      <c r="C37" s="4">
        <v>52</v>
      </c>
      <c r="D37" s="4">
        <v>8.02</v>
      </c>
      <c r="E37" s="4" t="e">
        <f t="array" aca="1" ref="E37" ca="1">_xludf.IFS(D37&gt;10, 1, D37&lt;4, 2, TRUE, 0)</f>
        <v>#NAME?</v>
      </c>
      <c r="F37" s="4">
        <v>3.87</v>
      </c>
      <c r="G37" s="4" t="e">
        <f t="array" aca="1" ref="G37" ca="1">_xludf.IFS(F37&gt;6.2, 1, F37&lt;3.7, 2, TRUE, 0)</f>
        <v>#NAME?</v>
      </c>
      <c r="H37" s="4">
        <v>11.6</v>
      </c>
      <c r="I37" s="4" t="e">
        <f t="array" aca="1" ref="I37" ca="1">_xludf.IFS(H37&gt;18, 1, H37&lt;13, 2, TRUE, 0)</f>
        <v>#NAME?</v>
      </c>
      <c r="J37" s="4">
        <v>34.4</v>
      </c>
      <c r="K37" s="4" t="e">
        <f t="array" aca="1" ref="K37" ca="1">_xludf.IFS(J37&gt;55, 1, J37&lt;34, 2, TRUE, 0)</f>
        <v>#NAME?</v>
      </c>
      <c r="L37" s="4">
        <v>88.9</v>
      </c>
      <c r="M37" s="4">
        <v>0</v>
      </c>
      <c r="N37" s="4">
        <v>30</v>
      </c>
      <c r="O37" s="4">
        <v>0</v>
      </c>
      <c r="P37" s="4">
        <v>33.700000000000003</v>
      </c>
      <c r="Q37" s="4">
        <v>0</v>
      </c>
      <c r="R37" s="4">
        <v>226</v>
      </c>
      <c r="S37" s="4">
        <v>0</v>
      </c>
      <c r="T37" s="4">
        <v>14.6</v>
      </c>
      <c r="U37" s="4">
        <v>0</v>
      </c>
      <c r="V37" s="4">
        <v>73.900000000000006</v>
      </c>
      <c r="W37" s="4">
        <v>0</v>
      </c>
      <c r="X37" s="4">
        <v>17</v>
      </c>
      <c r="Y37" s="4">
        <v>2</v>
      </c>
      <c r="Z37" s="4">
        <v>5.4</v>
      </c>
      <c r="AA37" s="4">
        <v>0</v>
      </c>
      <c r="AB37" s="4">
        <v>3.1</v>
      </c>
      <c r="AC37" s="4">
        <v>0</v>
      </c>
      <c r="AD37" s="4">
        <v>0.6</v>
      </c>
      <c r="AE37" s="4">
        <v>0</v>
      </c>
      <c r="AF37" s="4">
        <v>164</v>
      </c>
      <c r="AG37" s="4" t="e">
        <f t="array" aca="1" ref="AG37" ca="1">_xludf.IFS(AF37&gt;100, 1, AF37&lt;70, 2, TRUE, 0)</f>
        <v>#NAME?</v>
      </c>
      <c r="AH37" s="4">
        <v>67.8</v>
      </c>
      <c r="AI37" s="4" t="e">
        <f t="array" aca="1" ref="AI37" ca="1">_xludf.IFS(AH37&gt;20, 1, AH37&lt;8, 2, TRUE, 0)</f>
        <v>#NAME?</v>
      </c>
      <c r="AJ37" s="4">
        <v>10.5</v>
      </c>
      <c r="AK37" s="4" t="e">
        <f t="array" aca="1" ref="AK37" ca="1">_xludf.IFS(AJ37&gt;1.3, 1, AJ37&lt;0.7, 2, TRUE, 0)</f>
        <v>#NAME?</v>
      </c>
      <c r="AL37" s="4">
        <v>11</v>
      </c>
      <c r="AM37" s="4">
        <v>2</v>
      </c>
      <c r="AN37" s="4">
        <v>10</v>
      </c>
      <c r="AO37" s="4" t="e">
        <f t="array" aca="1" ref="AO37" ca="1">_xludf.IFS(AN37&gt;52, 1, AN37&lt;7, 2, TRUE, 0)</f>
        <v>#NAME?</v>
      </c>
      <c r="AP37" s="4" t="s">
        <v>17</v>
      </c>
      <c r="AQ37" s="4"/>
      <c r="AR37" s="4" t="s">
        <v>17</v>
      </c>
      <c r="AS37" s="4"/>
      <c r="AT37" s="4" t="s">
        <v>17</v>
      </c>
      <c r="AU37" s="4"/>
      <c r="AV37" s="4">
        <v>9.9</v>
      </c>
      <c r="AW37" s="4">
        <v>0</v>
      </c>
      <c r="AX37" s="4">
        <v>5.5</v>
      </c>
      <c r="AY37" s="4">
        <v>1</v>
      </c>
      <c r="AZ37" s="4">
        <v>135</v>
      </c>
      <c r="BA37" s="4" t="e">
        <f t="array" aca="1" ref="BA37" ca="1">_xludf.IFS(AZ37&gt;146, 1, AZ37&lt;136, 2, TRUE, 0)</f>
        <v>#NAME?</v>
      </c>
      <c r="BB37" s="4">
        <v>4.9000000000000004</v>
      </c>
      <c r="BC37" s="4" t="e">
        <f t="array" aca="1" ref="BC37" ca="1">_xludf.IFS(BB37&gt;5.1, 1, BB37&lt;3.5, 2, TRUE, 0)</f>
        <v>#NAME?</v>
      </c>
      <c r="BD37" s="4">
        <v>8.1</v>
      </c>
      <c r="BE37" s="4">
        <v>0</v>
      </c>
      <c r="BF37" s="4">
        <v>4.4000000000000004</v>
      </c>
      <c r="BG37" s="4">
        <v>0</v>
      </c>
      <c r="BH37" s="4">
        <v>3.7</v>
      </c>
      <c r="BI37" s="4">
        <v>1</v>
      </c>
      <c r="BJ37" s="4">
        <v>61</v>
      </c>
      <c r="BK37" s="4">
        <v>0</v>
      </c>
      <c r="BL37" s="4" t="s">
        <v>17</v>
      </c>
      <c r="BN37" s="4" t="s">
        <v>17</v>
      </c>
      <c r="BP37" s="4" t="s">
        <v>17</v>
      </c>
      <c r="BR37" s="4" t="s">
        <v>17</v>
      </c>
    </row>
    <row r="38" spans="1:71">
      <c r="A38" s="4">
        <v>351137</v>
      </c>
      <c r="B38" s="4" t="s">
        <v>11</v>
      </c>
      <c r="C38" s="4">
        <v>57</v>
      </c>
      <c r="D38" s="4">
        <v>5.38</v>
      </c>
      <c r="E38" s="4" t="e">
        <f t="array" aca="1" ref="E38" ca="1">_xludf.IFS(D38&gt;10, 1, D38&lt;4, 2, TRUE, 0)</f>
        <v>#NAME?</v>
      </c>
      <c r="F38" s="4">
        <v>3.7</v>
      </c>
      <c r="G38" s="4" t="e">
        <f t="array" aca="1" ref="G38" ca="1">_xludf.IFS(F38&gt;6.2, 1, F38&lt;3.7, 2, TRUE, 0)</f>
        <v>#NAME?</v>
      </c>
      <c r="H38" s="4">
        <v>10.9</v>
      </c>
      <c r="I38" s="4" t="e">
        <f t="array" aca="1" ref="I38" ca="1">_xludf.IFS(H38&gt;18, 1, H38&lt;13, 2, TRUE, 0)</f>
        <v>#NAME?</v>
      </c>
      <c r="J38" s="4">
        <v>31</v>
      </c>
      <c r="K38" s="4" t="e">
        <f t="array" aca="1" ref="K38" ca="1">_xludf.IFS(J38&gt;55, 1, J38&lt;34, 2, TRUE, 0)</f>
        <v>#NAME?</v>
      </c>
      <c r="L38" s="4">
        <v>83.8</v>
      </c>
      <c r="M38" s="4">
        <v>0</v>
      </c>
      <c r="N38" s="4">
        <v>29.5</v>
      </c>
      <c r="O38" s="4">
        <v>0</v>
      </c>
      <c r="P38" s="4">
        <v>35.200000000000003</v>
      </c>
      <c r="Q38" s="4">
        <v>0</v>
      </c>
      <c r="R38" s="4">
        <v>130</v>
      </c>
      <c r="S38" s="4">
        <v>2</v>
      </c>
      <c r="T38" s="4">
        <v>14.1</v>
      </c>
      <c r="U38" s="4">
        <v>0</v>
      </c>
      <c r="V38" s="4">
        <v>75.099999999999994</v>
      </c>
      <c r="W38" s="4">
        <v>0</v>
      </c>
      <c r="X38" s="4">
        <v>16.399999999999999</v>
      </c>
      <c r="Y38" s="4">
        <v>2</v>
      </c>
      <c r="Z38" s="4">
        <v>5.9</v>
      </c>
      <c r="AA38" s="4">
        <v>0</v>
      </c>
      <c r="AB38" s="4">
        <v>2.2000000000000002</v>
      </c>
      <c r="AC38" s="4">
        <v>0</v>
      </c>
      <c r="AD38" s="4">
        <v>0.4</v>
      </c>
      <c r="AE38" s="4">
        <v>0</v>
      </c>
      <c r="AF38" s="4">
        <v>237</v>
      </c>
      <c r="AG38" s="4" t="e">
        <f t="array" aca="1" ref="AG38" ca="1">_xludf.IFS(AF38&gt;100, 1, AF38&lt;70, 2, TRUE, 0)</f>
        <v>#NAME?</v>
      </c>
      <c r="AH38" s="4">
        <v>59.9</v>
      </c>
      <c r="AI38" s="4" t="e">
        <f t="array" aca="1" ref="AI38" ca="1">_xludf.IFS(AH38&gt;20, 1, AH38&lt;8, 2, TRUE, 0)</f>
        <v>#NAME?</v>
      </c>
      <c r="AJ38" s="4">
        <v>12.1</v>
      </c>
      <c r="AK38" s="4" t="e">
        <f t="array" aca="1" ref="AK38" ca="1">_xludf.IFS(AJ38&gt;1.3, 1, AJ38&lt;0.7, 2, TRUE, 0)</f>
        <v>#NAME?</v>
      </c>
      <c r="AL38" s="4">
        <v>11</v>
      </c>
      <c r="AM38" s="4">
        <v>2</v>
      </c>
      <c r="AN38" s="4">
        <v>13</v>
      </c>
      <c r="AO38" s="4" t="e">
        <f t="array" aca="1" ref="AO38" ca="1">_xludf.IFS(AN38&gt;52, 1, AN38&lt;7, 2, TRUE, 0)</f>
        <v>#NAME?</v>
      </c>
      <c r="AP38" s="4" t="s">
        <v>17</v>
      </c>
      <c r="AQ38" s="4"/>
      <c r="AR38" s="4" t="s">
        <v>17</v>
      </c>
      <c r="AS38" s="4"/>
      <c r="AT38" s="4" t="s">
        <v>17</v>
      </c>
      <c r="AU38" s="4"/>
      <c r="AV38" s="4">
        <v>8</v>
      </c>
      <c r="AW38" s="4">
        <v>2</v>
      </c>
      <c r="AX38" s="4">
        <v>6.8</v>
      </c>
      <c r="AY38" s="4">
        <v>1</v>
      </c>
      <c r="AZ38" s="4">
        <v>138</v>
      </c>
      <c r="BA38" s="4" t="e">
        <f t="array" aca="1" ref="BA38" ca="1">_xludf.IFS(AZ38&gt;146, 1, AZ38&lt;136, 2, TRUE, 0)</f>
        <v>#NAME?</v>
      </c>
      <c r="BB38" s="4">
        <v>5.5</v>
      </c>
      <c r="BC38" s="4" t="e">
        <f t="array" aca="1" ref="BC38" ca="1">_xludf.IFS(BB38&gt;5.1, 1, BB38&lt;3.5, 2, TRUE, 0)</f>
        <v>#NAME?</v>
      </c>
      <c r="BD38" s="4">
        <v>6.9</v>
      </c>
      <c r="BE38" s="4">
        <v>0</v>
      </c>
      <c r="BF38" s="4">
        <v>4.3</v>
      </c>
      <c r="BG38" s="4">
        <v>0</v>
      </c>
      <c r="BH38" s="4">
        <v>2.6</v>
      </c>
      <c r="BI38" s="4">
        <v>0</v>
      </c>
      <c r="BJ38" s="4">
        <v>81</v>
      </c>
      <c r="BK38" s="4">
        <v>0</v>
      </c>
      <c r="BL38" s="4" t="s">
        <v>17</v>
      </c>
      <c r="BN38" s="4" t="s">
        <v>17</v>
      </c>
      <c r="BP38" s="4" t="s">
        <v>17</v>
      </c>
      <c r="BR38" s="4" t="s">
        <v>17</v>
      </c>
    </row>
    <row r="39" spans="1:71">
      <c r="A39" s="4">
        <v>357416</v>
      </c>
      <c r="B39" s="4" t="s">
        <v>21</v>
      </c>
      <c r="C39" s="4">
        <v>75</v>
      </c>
      <c r="D39" s="4">
        <v>7.18</v>
      </c>
      <c r="E39" s="4" t="e">
        <f t="array" aca="1" ref="E39" ca="1">_xludf.IFS(D39&gt;10, 1, D39&lt;4, 2, TRUE, 0)</f>
        <v>#NAME?</v>
      </c>
      <c r="F39" s="4">
        <v>2.4300000000000002</v>
      </c>
      <c r="G39" s="4" t="e">
        <f t="array" aca="1" ref="G39" ca="1">_xludf.IFS(F39&gt;6.2, 1, F39&lt;3.7, 2, TRUE, 0)</f>
        <v>#NAME?</v>
      </c>
      <c r="H39" s="4">
        <v>8.3000000000000007</v>
      </c>
      <c r="I39" s="4" t="e">
        <f t="array" aca="1" ref="I39" ca="1">_xludf.IFS(H39&gt;18, 1, H39&lt;13, 2, TRUE, 0)</f>
        <v>#NAME?</v>
      </c>
      <c r="J39" s="4">
        <v>24.8</v>
      </c>
      <c r="K39" s="4" t="e">
        <f t="array" aca="1" ref="K39" ca="1">_xludf.IFS(J39&gt;55, 1, J39&lt;34, 2, TRUE, 0)</f>
        <v>#NAME?</v>
      </c>
      <c r="L39" s="4">
        <v>102.1</v>
      </c>
      <c r="M39" s="4">
        <v>1</v>
      </c>
      <c r="N39" s="4">
        <v>34.200000000000003</v>
      </c>
      <c r="O39" s="4">
        <v>1</v>
      </c>
      <c r="P39" s="4">
        <v>33.5</v>
      </c>
      <c r="Q39" s="4">
        <v>0</v>
      </c>
      <c r="R39" s="4">
        <v>113</v>
      </c>
      <c r="S39" s="4">
        <v>2</v>
      </c>
      <c r="T39" s="4">
        <v>15.2</v>
      </c>
      <c r="U39" s="4">
        <v>1</v>
      </c>
      <c r="V39" s="4">
        <v>69.3</v>
      </c>
      <c r="W39" s="4">
        <v>0</v>
      </c>
      <c r="X39" s="4">
        <v>7.9</v>
      </c>
      <c r="Y39" s="4">
        <v>2</v>
      </c>
      <c r="Z39" s="4">
        <v>7.5</v>
      </c>
      <c r="AA39" s="4">
        <v>0</v>
      </c>
      <c r="AB39" s="4">
        <v>14.6</v>
      </c>
      <c r="AC39" s="4">
        <v>1</v>
      </c>
      <c r="AD39" s="4">
        <v>0.7</v>
      </c>
      <c r="AE39" s="4">
        <v>0</v>
      </c>
      <c r="AF39" s="4">
        <v>88</v>
      </c>
      <c r="AG39" s="4" t="e">
        <f t="array" aca="1" ref="AG39" ca="1">_xludf.IFS(AF39&gt;100, 1, AF39&lt;70, 2, TRUE, 0)</f>
        <v>#NAME?</v>
      </c>
      <c r="AH39" s="4">
        <v>45.6</v>
      </c>
      <c r="AI39" s="4" t="e">
        <f t="array" aca="1" ref="AI39" ca="1">_xludf.IFS(AH39&gt;20, 1, AH39&lt;8, 2, TRUE, 0)</f>
        <v>#NAME?</v>
      </c>
      <c r="AJ39" s="4">
        <v>3.1</v>
      </c>
      <c r="AK39" s="4" t="e">
        <f t="array" aca="1" ref="AK39" ca="1">_xludf.IFS(AJ39&gt;1.3, 1, AJ39&lt;0.7, 2, TRUE, 0)</f>
        <v>#NAME?</v>
      </c>
      <c r="AL39" s="4">
        <v>15</v>
      </c>
      <c r="AM39" s="4">
        <v>0</v>
      </c>
      <c r="AN39" s="4">
        <v>10</v>
      </c>
      <c r="AO39" s="4" t="e">
        <f t="array" aca="1" ref="AO39" ca="1">_xludf.IFS(AN39&gt;52, 1, AN39&lt;7, 2, TRUE, 0)</f>
        <v>#NAME?</v>
      </c>
      <c r="AP39" s="4" t="s">
        <v>17</v>
      </c>
      <c r="AQ39" s="4"/>
      <c r="AR39" s="4" t="s">
        <v>17</v>
      </c>
      <c r="AS39" s="4"/>
      <c r="AT39" s="4" t="s">
        <v>17</v>
      </c>
      <c r="AU39" s="4"/>
      <c r="AV39" s="4">
        <v>11.8</v>
      </c>
      <c r="AW39" s="4">
        <v>1</v>
      </c>
      <c r="AX39" s="4">
        <v>2.7</v>
      </c>
      <c r="AY39" s="4">
        <v>0</v>
      </c>
      <c r="AZ39" s="4">
        <v>138</v>
      </c>
      <c r="BA39" s="4" t="e">
        <f t="array" aca="1" ref="BA39" ca="1">_xludf.IFS(AZ39&gt;146, 1, AZ39&lt;136, 2, TRUE, 0)</f>
        <v>#NAME?</v>
      </c>
      <c r="BB39" s="4">
        <v>4.5</v>
      </c>
      <c r="BC39" s="4" t="e">
        <f t="array" aca="1" ref="BC39" ca="1">_xludf.IFS(BB39&gt;5.1, 1, BB39&lt;3.5, 2, TRUE, 0)</f>
        <v>#NAME?</v>
      </c>
      <c r="BD39" s="4">
        <v>6.4</v>
      </c>
      <c r="BE39" s="4">
        <v>2</v>
      </c>
      <c r="BF39" s="4">
        <v>3.4</v>
      </c>
      <c r="BG39" s="4">
        <v>2</v>
      </c>
      <c r="BH39" s="4">
        <v>3</v>
      </c>
      <c r="BI39" s="4">
        <v>0</v>
      </c>
      <c r="BJ39" s="4">
        <v>85</v>
      </c>
      <c r="BK39" s="4">
        <v>0</v>
      </c>
      <c r="BL39" s="4" t="s">
        <v>17</v>
      </c>
      <c r="BN39" s="4" t="s">
        <v>17</v>
      </c>
      <c r="BP39" s="4" t="s">
        <v>17</v>
      </c>
      <c r="BR39" s="4" t="s">
        <v>17</v>
      </c>
    </row>
    <row r="40" spans="1:71">
      <c r="A40" s="4">
        <v>359546</v>
      </c>
      <c r="B40" s="4" t="s">
        <v>11</v>
      </c>
      <c r="C40" s="4">
        <v>74</v>
      </c>
      <c r="D40" s="4">
        <v>7.59</v>
      </c>
      <c r="E40" s="4" t="e">
        <f t="array" aca="1" ref="E40" ca="1">_xludf.IFS(D40&gt;10, 1, D40&lt;4, 2, TRUE, 0)</f>
        <v>#NAME?</v>
      </c>
      <c r="F40" s="4">
        <v>3.78</v>
      </c>
      <c r="G40" s="4" t="e">
        <f t="array" aca="1" ref="G40" ca="1">_xludf.IFS(F40&gt;6.2, 1, F40&lt;3.7, 2, TRUE, 0)</f>
        <v>#NAME?</v>
      </c>
      <c r="H40" s="4">
        <v>11.6</v>
      </c>
      <c r="I40" s="4" t="e">
        <f t="array" aca="1" ref="I40" ca="1">_xludf.IFS(H40&gt;18, 1, H40&lt;13, 2, TRUE, 0)</f>
        <v>#NAME?</v>
      </c>
      <c r="J40" s="4">
        <v>32.799999999999997</v>
      </c>
      <c r="K40" s="4" t="e">
        <f t="array" aca="1" ref="K40" ca="1">_xludf.IFS(J40&gt;55, 1, J40&lt;34, 2, TRUE, 0)</f>
        <v>#NAME?</v>
      </c>
      <c r="L40" s="4">
        <v>86.8</v>
      </c>
      <c r="M40" s="4">
        <v>0</v>
      </c>
      <c r="N40" s="4">
        <v>30.7</v>
      </c>
      <c r="O40" s="4">
        <v>0</v>
      </c>
      <c r="P40" s="4">
        <v>35.4</v>
      </c>
      <c r="Q40" s="4">
        <v>0</v>
      </c>
      <c r="R40" s="4">
        <v>256</v>
      </c>
      <c r="S40" s="4">
        <v>0</v>
      </c>
      <c r="T40" s="4">
        <v>13.9</v>
      </c>
      <c r="U40" s="4">
        <v>0</v>
      </c>
      <c r="V40" s="4">
        <v>81</v>
      </c>
      <c r="W40" s="4">
        <v>1</v>
      </c>
      <c r="X40" s="4">
        <v>10.4</v>
      </c>
      <c r="Y40" s="4">
        <v>2</v>
      </c>
      <c r="Z40" s="4">
        <v>5.4</v>
      </c>
      <c r="AA40" s="4">
        <v>0</v>
      </c>
      <c r="AB40" s="4">
        <v>2.9</v>
      </c>
      <c r="AC40" s="4">
        <v>0</v>
      </c>
      <c r="AD40" s="4">
        <v>0.3</v>
      </c>
      <c r="AE40" s="4">
        <v>0</v>
      </c>
      <c r="AF40" s="4">
        <v>102</v>
      </c>
      <c r="AG40" s="4" t="e">
        <f t="array" aca="1" ref="AG40" ca="1">_xludf.IFS(AF40&gt;100, 1, AF40&lt;70, 2, TRUE, 0)</f>
        <v>#NAME?</v>
      </c>
      <c r="AH40" s="4">
        <v>50</v>
      </c>
      <c r="AI40" s="4" t="e">
        <f t="array" aca="1" ref="AI40" ca="1">_xludf.IFS(AH40&gt;20, 1, AH40&lt;8, 2, TRUE, 0)</f>
        <v>#NAME?</v>
      </c>
      <c r="AJ40" s="4">
        <v>9.1</v>
      </c>
      <c r="AK40" s="4" t="e">
        <f t="array" aca="1" ref="AK40" ca="1">_xludf.IFS(AJ40&gt;1.3, 1, AJ40&lt;0.7, 2, TRUE, 0)</f>
        <v>#NAME?</v>
      </c>
      <c r="AL40" s="4">
        <v>15</v>
      </c>
      <c r="AM40" s="4">
        <v>0</v>
      </c>
      <c r="AN40" s="4">
        <v>10</v>
      </c>
      <c r="AO40" s="4" t="e">
        <f t="array" aca="1" ref="AO40" ca="1">_xludf.IFS(AN40&gt;52, 1, AN40&lt;7, 2, TRUE, 0)</f>
        <v>#NAME?</v>
      </c>
      <c r="AP40" s="4" t="s">
        <v>17</v>
      </c>
      <c r="AQ40" s="4"/>
      <c r="AR40" s="4" t="s">
        <v>17</v>
      </c>
      <c r="AS40" s="4"/>
      <c r="AT40" s="4" t="s">
        <v>17</v>
      </c>
      <c r="AU40" s="4"/>
      <c r="AV40" s="4">
        <v>8.9</v>
      </c>
      <c r="AW40" s="4">
        <v>0</v>
      </c>
      <c r="AX40" s="4">
        <v>3.6</v>
      </c>
      <c r="AY40" s="4">
        <v>0</v>
      </c>
      <c r="AZ40" s="4">
        <v>137</v>
      </c>
      <c r="BA40" s="4" t="e">
        <f t="array" aca="1" ref="BA40" ca="1">_xludf.IFS(AZ40&gt;146, 1, AZ40&lt;136, 2, TRUE, 0)</f>
        <v>#NAME?</v>
      </c>
      <c r="BB40" s="4">
        <v>3.6</v>
      </c>
      <c r="BC40" s="4" t="e">
        <f t="array" aca="1" ref="BC40" ca="1">_xludf.IFS(BB40&gt;5.1, 1, BB40&lt;3.5, 2, TRUE, 0)</f>
        <v>#NAME?</v>
      </c>
      <c r="BD40" s="4">
        <v>7.1</v>
      </c>
      <c r="BE40" s="4">
        <v>0</v>
      </c>
      <c r="BF40" s="4">
        <v>4.3</v>
      </c>
      <c r="BG40" s="4">
        <v>0</v>
      </c>
      <c r="BH40" s="4">
        <v>2.8</v>
      </c>
      <c r="BI40" s="4">
        <v>0</v>
      </c>
      <c r="BJ40" s="4">
        <v>92</v>
      </c>
      <c r="BK40" s="4">
        <v>0</v>
      </c>
      <c r="BL40" s="4" t="s">
        <v>17</v>
      </c>
      <c r="BN40" s="4" t="s">
        <v>17</v>
      </c>
      <c r="BP40" s="4" t="s">
        <v>17</v>
      </c>
      <c r="BR40" s="4" t="s">
        <v>17</v>
      </c>
    </row>
    <row r="41" spans="1:71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 t="e">
        <f t="array" aca="1" ref="AO41" ca="1">_xludf.IFS(AN41&gt;52, 1, AN41&lt;7, 2, TRUE, 0)</f>
        <v>#NAME?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71">
      <c r="A42" s="4">
        <v>14833</v>
      </c>
      <c r="B42" s="4" t="s">
        <v>21</v>
      </c>
      <c r="C42" s="4">
        <v>76</v>
      </c>
      <c r="D42" s="4">
        <v>4.5</v>
      </c>
      <c r="E42" s="4" t="e">
        <f t="array" aca="1" ref="E42" ca="1">_xludf.IFS(D42&gt;10, 1, D42&lt;4, 2, TRUE, 0)</f>
        <v>#NAME?</v>
      </c>
      <c r="F42" s="4">
        <v>3.4</v>
      </c>
      <c r="G42" s="4" t="e">
        <f t="array" aca="1" ref="G42" ca="1">_xludf.IFS(F42&gt;6.2, 1, F42&lt;3.7, 2, TRUE, 0)</f>
        <v>#NAME?</v>
      </c>
      <c r="H42" s="4">
        <v>11.1</v>
      </c>
      <c r="I42" s="4" t="e">
        <f t="array" aca="1" ref="I42" ca="1">_xludf.IFS(H42&gt;18, 1, H42&lt;13, 2, TRUE, 0)</f>
        <v>#NAME?</v>
      </c>
      <c r="J42" s="4">
        <v>32.1</v>
      </c>
      <c r="K42" s="4" t="e">
        <f t="array" aca="1" ref="K42" ca="1">_xludf.IFS(J42&gt;55, 1, J42&lt;34, 2, TRUE, 0)</f>
        <v>#NAME?</v>
      </c>
      <c r="L42" s="4">
        <v>94.4</v>
      </c>
      <c r="M42" s="4">
        <v>0</v>
      </c>
      <c r="N42" s="4">
        <v>32.6</v>
      </c>
      <c r="O42" s="4">
        <v>1</v>
      </c>
      <c r="P42" s="4">
        <v>34.6</v>
      </c>
      <c r="Q42" s="4">
        <v>0</v>
      </c>
      <c r="R42" s="4" t="s">
        <v>89</v>
      </c>
      <c r="S42" s="4">
        <v>1</v>
      </c>
      <c r="T42" s="4">
        <v>11.5</v>
      </c>
      <c r="U42" s="4">
        <v>0</v>
      </c>
      <c r="V42" s="4">
        <v>63.6</v>
      </c>
      <c r="W42" s="4">
        <v>0</v>
      </c>
      <c r="X42" s="4">
        <v>28.4</v>
      </c>
      <c r="Y42" s="4">
        <v>0</v>
      </c>
      <c r="Z42" s="4">
        <v>6</v>
      </c>
      <c r="AA42" s="4">
        <v>0</v>
      </c>
      <c r="AB42" s="4">
        <v>1.8</v>
      </c>
      <c r="AC42" s="4">
        <v>0</v>
      </c>
      <c r="AD42" s="4">
        <v>0.2</v>
      </c>
      <c r="AE42" s="4">
        <v>0</v>
      </c>
      <c r="AF42" s="4">
        <v>184</v>
      </c>
      <c r="AG42" s="4" t="e">
        <f t="array" aca="1" ref="AG42" ca="1">_xludf.IFS(AF42&gt;100, 1, AF42&lt;70, 2, TRUE, 0)</f>
        <v>#NAME?</v>
      </c>
      <c r="AH42" s="4">
        <v>61.7</v>
      </c>
      <c r="AI42" s="4" t="e">
        <f t="array" aca="1" ref="AI42" ca="1">_xludf.IFS(AH42&gt;20, 1, AH42&lt;8, 2, TRUE, 0)</f>
        <v>#NAME?</v>
      </c>
      <c r="AJ42" s="4">
        <v>8.5</v>
      </c>
      <c r="AK42" s="4" t="e">
        <f t="array" aca="1" ref="AK42" ca="1">_xludf.IFS(AJ42&gt;1.3, 1, AJ42&lt;0.7, 2, TRUE, 0)</f>
        <v>#NAME?</v>
      </c>
      <c r="AL42" s="4">
        <v>24</v>
      </c>
      <c r="AM42" s="4">
        <v>0</v>
      </c>
      <c r="AN42" s="4">
        <v>13</v>
      </c>
      <c r="AO42" s="4" t="e">
        <f t="array" aca="1" ref="AO42" ca="1">_xludf.IFS(AN42&gt;52, 1, AN42&lt;7, 2, TRUE, 0)</f>
        <v>#NAME?</v>
      </c>
      <c r="AP42" s="4">
        <v>5.2</v>
      </c>
      <c r="AQ42" s="4">
        <v>0</v>
      </c>
      <c r="AR42" s="4">
        <v>128</v>
      </c>
      <c r="AS42" s="4">
        <v>0</v>
      </c>
      <c r="AT42" s="4">
        <v>91</v>
      </c>
      <c r="AU42" s="4">
        <v>0</v>
      </c>
      <c r="AV42" s="4">
        <v>9.1</v>
      </c>
      <c r="AW42" s="4">
        <v>0</v>
      </c>
      <c r="AX42" s="4">
        <v>3.8</v>
      </c>
      <c r="AY42" s="4">
        <v>0</v>
      </c>
      <c r="AZ42" s="4">
        <v>131</v>
      </c>
      <c r="BA42" s="4" t="e">
        <f t="array" aca="1" ref="BA42" ca="1">_xludf.IFS(AZ42&gt;146, 1, AZ42&lt;136, 2, TRUE, 0)</f>
        <v>#NAME?</v>
      </c>
      <c r="BB42" s="4">
        <v>6</v>
      </c>
      <c r="BC42" s="4" t="e">
        <f t="array" aca="1" ref="BC42" ca="1">_xludf.IFS(BB42&gt;5.1, 1, BB42&lt;3.5, 2, TRUE, 0)</f>
        <v>#NAME?</v>
      </c>
      <c r="BD42" s="4">
        <v>6.6</v>
      </c>
      <c r="BE42" s="4">
        <v>0</v>
      </c>
      <c r="BF42" s="4">
        <v>4.0999999999999996</v>
      </c>
      <c r="BG42" s="4">
        <v>0</v>
      </c>
      <c r="BH42" s="4">
        <v>2.5</v>
      </c>
      <c r="BI42" s="4">
        <v>0</v>
      </c>
      <c r="BJ42" s="4">
        <v>83</v>
      </c>
      <c r="BK42" s="4">
        <v>0</v>
      </c>
      <c r="BL42" s="4">
        <v>145</v>
      </c>
      <c r="BM42" s="4">
        <v>0</v>
      </c>
      <c r="BN42" s="4">
        <v>59</v>
      </c>
      <c r="BO42" s="4">
        <v>2</v>
      </c>
      <c r="BP42" s="4">
        <v>204</v>
      </c>
      <c r="BQ42" s="4">
        <v>2</v>
      </c>
      <c r="BR42" s="4">
        <v>382</v>
      </c>
      <c r="BS42" s="4">
        <v>0</v>
      </c>
    </row>
    <row r="43" spans="1:71">
      <c r="A43" s="4">
        <v>22678</v>
      </c>
      <c r="B43" s="4" t="s">
        <v>11</v>
      </c>
      <c r="C43" s="4">
        <v>77</v>
      </c>
      <c r="D43" s="4">
        <v>5.75</v>
      </c>
      <c r="E43" s="4" t="e">
        <f t="array" aca="1" ref="E43" ca="1">_xludf.IFS(D43&gt;10, 1, D43&lt;4, 2, TRUE, 0)</f>
        <v>#NAME?</v>
      </c>
      <c r="F43" s="4">
        <v>3.87</v>
      </c>
      <c r="G43" s="4" t="e">
        <f t="array" aca="1" ref="G43" ca="1">_xludf.IFS(F43&gt;6.2, 1, F43&lt;3.7, 2, TRUE, 0)</f>
        <v>#NAME?</v>
      </c>
      <c r="H43" s="4">
        <v>12.7</v>
      </c>
      <c r="I43" s="4" t="e">
        <f t="array" aca="1" ref="I43" ca="1">_xludf.IFS(H43&gt;18, 1, H43&lt;13, 2, TRUE, 0)</f>
        <v>#NAME?</v>
      </c>
      <c r="J43" s="4">
        <v>35.6</v>
      </c>
      <c r="K43" s="4" t="e">
        <f t="array" aca="1" ref="K43" ca="1">_xludf.IFS(J43&gt;55, 1, J43&lt;34, 2, TRUE, 0)</f>
        <v>#NAME?</v>
      </c>
      <c r="L43" s="4">
        <v>92</v>
      </c>
      <c r="M43" s="4">
        <v>0</v>
      </c>
      <c r="N43" s="4">
        <v>32.799999999999997</v>
      </c>
      <c r="O43" s="4">
        <v>1</v>
      </c>
      <c r="P43" s="4">
        <v>35.700000000000003</v>
      </c>
      <c r="Q43" s="4">
        <v>0</v>
      </c>
      <c r="R43" s="4">
        <v>127</v>
      </c>
      <c r="S43" s="4">
        <v>2</v>
      </c>
      <c r="T43" s="4">
        <v>13.1</v>
      </c>
      <c r="U43" s="4">
        <v>0</v>
      </c>
      <c r="V43" s="4">
        <v>76.3</v>
      </c>
      <c r="W43" s="4">
        <v>0</v>
      </c>
      <c r="X43" s="4">
        <v>13.6</v>
      </c>
      <c r="Y43" s="4">
        <v>2</v>
      </c>
      <c r="Z43" s="4">
        <v>8.1999999999999993</v>
      </c>
      <c r="AA43" s="4">
        <v>0</v>
      </c>
      <c r="AB43" s="4">
        <v>1.6</v>
      </c>
      <c r="AC43" s="4">
        <v>0</v>
      </c>
      <c r="AD43" s="4">
        <v>0.3</v>
      </c>
      <c r="AE43" s="4">
        <v>0</v>
      </c>
      <c r="AF43" s="4">
        <v>77</v>
      </c>
      <c r="AG43" s="4" t="e">
        <f t="array" aca="1" ref="AG43" ca="1">_xludf.IFS(AF43&gt;100, 1, AF43&lt;70, 2, TRUE, 0)</f>
        <v>#NAME?</v>
      </c>
      <c r="AH43" s="4">
        <v>92.6</v>
      </c>
      <c r="AI43" s="4" t="e">
        <f t="array" aca="1" ref="AI43" ca="1">_xludf.IFS(AH43&gt;20, 1, AH43&lt;8, 2, TRUE, 0)</f>
        <v>#NAME?</v>
      </c>
      <c r="AJ43" s="4">
        <v>10</v>
      </c>
      <c r="AK43" s="4" t="e">
        <f t="array" aca="1" ref="AK43" ca="1">_xludf.IFS(AJ43&gt;1.3, 1, AJ43&lt;0.7, 2, TRUE, 0)</f>
        <v>#NAME?</v>
      </c>
      <c r="AL43" s="4">
        <v>18</v>
      </c>
      <c r="AM43" s="4">
        <v>0</v>
      </c>
      <c r="AN43" s="4">
        <v>12</v>
      </c>
      <c r="AO43" s="4" t="e">
        <f t="array" aca="1" ref="AO43" ca="1">_xludf.IFS(AN43&gt;52, 1, AN43&lt;7, 2, TRUE, 0)</f>
        <v>#NAME?</v>
      </c>
      <c r="AP43" s="4">
        <v>6.4</v>
      </c>
      <c r="AQ43" s="4">
        <v>0</v>
      </c>
      <c r="AR43" s="4">
        <v>125</v>
      </c>
      <c r="AS43" s="4">
        <v>0</v>
      </c>
      <c r="AT43" s="4">
        <v>55</v>
      </c>
      <c r="AU43" s="4">
        <v>0</v>
      </c>
      <c r="AV43" s="4">
        <v>9.3000000000000007</v>
      </c>
      <c r="AW43" s="4">
        <v>0</v>
      </c>
      <c r="AX43" s="4">
        <v>6.1</v>
      </c>
      <c r="AY43" s="4">
        <v>1</v>
      </c>
      <c r="AZ43" s="4">
        <v>130</v>
      </c>
      <c r="BA43" s="4" t="e">
        <f t="array" aca="1" ref="BA43" ca="1">_xludf.IFS(AZ43&gt;146, 1, AZ43&lt;136, 2, TRUE, 0)</f>
        <v>#NAME?</v>
      </c>
      <c r="BB43" s="4">
        <v>5.9</v>
      </c>
      <c r="BC43" s="4" t="e">
        <f t="array" aca="1" ref="BC43" ca="1">_xludf.IFS(BB43&gt;5.1, 1, BB43&lt;3.5, 2, TRUE, 0)</f>
        <v>#NAME?</v>
      </c>
      <c r="BD43" s="4">
        <v>6.8</v>
      </c>
      <c r="BE43" s="4">
        <v>0</v>
      </c>
      <c r="BF43" s="4">
        <v>4.2</v>
      </c>
      <c r="BG43" s="4">
        <v>0</v>
      </c>
      <c r="BH43" s="4">
        <v>2.6</v>
      </c>
      <c r="BI43" s="4">
        <v>0</v>
      </c>
      <c r="BJ43" s="4">
        <v>35</v>
      </c>
      <c r="BK43" s="4">
        <v>2</v>
      </c>
      <c r="BL43" s="4">
        <v>80</v>
      </c>
      <c r="BM43" s="4">
        <v>0</v>
      </c>
      <c r="BN43" s="4">
        <v>163</v>
      </c>
      <c r="BO43" s="4">
        <v>0</v>
      </c>
      <c r="BP43" s="4">
        <v>243</v>
      </c>
      <c r="BQ43" s="4">
        <v>2</v>
      </c>
      <c r="BR43" s="4">
        <v>130</v>
      </c>
      <c r="BS43" s="4">
        <v>0</v>
      </c>
    </row>
    <row r="44" spans="1:71">
      <c r="A44" s="4">
        <v>78226</v>
      </c>
      <c r="B44" s="4" t="s">
        <v>11</v>
      </c>
      <c r="C44" s="4">
        <v>47</v>
      </c>
      <c r="D44" s="4">
        <v>5.0999999999999996</v>
      </c>
      <c r="E44" s="4" t="e">
        <f t="array" aca="1" ref="E44" ca="1">_xludf.IFS(D44&gt;10, 1, D44&lt;4, 2, TRUE, 0)</f>
        <v>#NAME?</v>
      </c>
      <c r="F44" s="4">
        <v>3.67</v>
      </c>
      <c r="G44" s="4" t="e">
        <f t="array" aca="1" ref="G44" ca="1">_xludf.IFS(F44&gt;6.2, 1, F44&lt;3.7, 2, TRUE, 0)</f>
        <v>#NAME?</v>
      </c>
      <c r="H44" s="4">
        <v>11.6</v>
      </c>
      <c r="I44" s="4" t="e">
        <f t="array" aca="1" ref="I44" ca="1">_xludf.IFS(H44&gt;18, 1, H44&lt;13, 2, TRUE, 0)</f>
        <v>#NAME?</v>
      </c>
      <c r="J44" s="4">
        <v>34.1</v>
      </c>
      <c r="K44" s="4" t="e">
        <f t="array" aca="1" ref="K44" ca="1">_xludf.IFS(J44&gt;55, 1, J44&lt;34, 2, TRUE, 0)</f>
        <v>#NAME?</v>
      </c>
      <c r="L44" s="4">
        <v>92.9</v>
      </c>
      <c r="M44" s="4">
        <v>0</v>
      </c>
      <c r="N44" s="4">
        <v>31.6</v>
      </c>
      <c r="O44" s="4">
        <v>0</v>
      </c>
      <c r="P44" s="4">
        <v>34</v>
      </c>
      <c r="Q44" s="4">
        <v>0</v>
      </c>
      <c r="R44" s="4">
        <v>170</v>
      </c>
      <c r="S44" s="4">
        <v>0</v>
      </c>
      <c r="T44" s="4">
        <v>12.9</v>
      </c>
      <c r="U44" s="4">
        <v>0</v>
      </c>
      <c r="V44" s="4">
        <v>58.6</v>
      </c>
      <c r="W44" s="4">
        <v>0</v>
      </c>
      <c r="X44" s="4">
        <v>30.2</v>
      </c>
      <c r="Y44" s="4">
        <v>0</v>
      </c>
      <c r="Z44" s="4">
        <v>7.3</v>
      </c>
      <c r="AA44" s="4">
        <v>0</v>
      </c>
      <c r="AB44" s="4">
        <v>3.5</v>
      </c>
      <c r="AC44" s="4">
        <v>0</v>
      </c>
      <c r="AD44" s="4">
        <v>0.4</v>
      </c>
      <c r="AE44" s="4">
        <v>0</v>
      </c>
      <c r="AF44" s="4">
        <v>100</v>
      </c>
      <c r="AG44" s="4" t="e">
        <f t="array" aca="1" ref="AG44" ca="1">_xludf.IFS(AF44&gt;100, 1, AF44&lt;70, 2, TRUE, 0)</f>
        <v>#NAME?</v>
      </c>
      <c r="AH44" s="4">
        <v>62.6</v>
      </c>
      <c r="AI44" s="4" t="e">
        <f t="array" aca="1" ref="AI44" ca="1">_xludf.IFS(AH44&gt;20, 1, AH44&lt;8, 2, TRUE, 0)</f>
        <v>#NAME?</v>
      </c>
      <c r="AJ44" s="4">
        <v>10.7</v>
      </c>
      <c r="AK44" s="4" t="e">
        <f t="array" aca="1" ref="AK44" ca="1">_xludf.IFS(AJ44&gt;1.3, 1, AJ44&lt;0.7, 2, TRUE, 0)</f>
        <v>#NAME?</v>
      </c>
      <c r="AL44" s="4">
        <v>19</v>
      </c>
      <c r="AM44" s="4">
        <v>0</v>
      </c>
      <c r="AN44" s="4">
        <v>8</v>
      </c>
      <c r="AO44" s="4" t="e">
        <f t="array" aca="1" ref="AO44" ca="1">_xludf.IFS(AN44&gt;52, 1, AN44&lt;7, 2, TRUE, 0)</f>
        <v>#NAME?</v>
      </c>
      <c r="AP44" s="4">
        <v>7.5</v>
      </c>
      <c r="AQ44" s="4">
        <v>0</v>
      </c>
      <c r="AR44" s="4">
        <v>136</v>
      </c>
      <c r="AS44" s="4">
        <v>0</v>
      </c>
      <c r="AT44" s="4">
        <v>41</v>
      </c>
      <c r="AU44" s="4">
        <v>0</v>
      </c>
      <c r="AV44" s="4">
        <v>9.4</v>
      </c>
      <c r="AW44" s="4">
        <v>0</v>
      </c>
      <c r="AX44" s="4">
        <v>3.8</v>
      </c>
      <c r="AY44" s="4">
        <v>0</v>
      </c>
      <c r="AZ44" s="4">
        <v>138</v>
      </c>
      <c r="BA44" s="4" t="e">
        <f t="array" aca="1" ref="BA44" ca="1">_xludf.IFS(AZ44&gt;146, 1, AZ44&lt;136, 2, TRUE, 0)</f>
        <v>#NAME?</v>
      </c>
      <c r="BB44" s="4">
        <v>4</v>
      </c>
      <c r="BC44" s="4" t="e">
        <f t="array" aca="1" ref="BC44" ca="1">_xludf.IFS(BB44&gt;5.1, 1, BB44&lt;3.5, 2, TRUE, 0)</f>
        <v>#NAME?</v>
      </c>
      <c r="BD44" s="4">
        <v>6.6</v>
      </c>
      <c r="BE44" s="4">
        <v>0</v>
      </c>
      <c r="BF44" s="4">
        <v>4</v>
      </c>
      <c r="BG44" s="4">
        <v>0</v>
      </c>
      <c r="BH44" s="4">
        <v>2.6</v>
      </c>
      <c r="BI44" s="4">
        <v>0</v>
      </c>
      <c r="BJ44" s="4">
        <v>51</v>
      </c>
      <c r="BK44" s="4">
        <v>0</v>
      </c>
      <c r="BL44" s="4">
        <v>55</v>
      </c>
      <c r="BM44" s="4">
        <v>0</v>
      </c>
      <c r="BN44" s="4">
        <v>162</v>
      </c>
      <c r="BO44" s="4">
        <v>0</v>
      </c>
      <c r="BP44" s="4">
        <v>217</v>
      </c>
      <c r="BQ44" s="4">
        <v>2</v>
      </c>
      <c r="BR44" s="4">
        <v>211</v>
      </c>
      <c r="BS44" s="4">
        <v>0</v>
      </c>
    </row>
    <row r="45" spans="1:71">
      <c r="A45" s="4">
        <v>106332</v>
      </c>
      <c r="B45" s="4" t="s">
        <v>11</v>
      </c>
      <c r="C45" s="4">
        <v>83</v>
      </c>
      <c r="D45" s="4">
        <v>5.72</v>
      </c>
      <c r="E45" s="4" t="e">
        <f t="array" aca="1" ref="E45" ca="1">_xludf.IFS(D45&gt;10, 1, D45&lt;4, 2, TRUE, 0)</f>
        <v>#NAME?</v>
      </c>
      <c r="F45" s="4">
        <v>3.09</v>
      </c>
      <c r="G45" s="4" t="e">
        <f t="array" aca="1" ref="G45" ca="1">_xludf.IFS(F45&gt;6.2, 1, F45&lt;3.7, 2, TRUE, 0)</f>
        <v>#NAME?</v>
      </c>
      <c r="H45" s="4">
        <v>10.199999999999999</v>
      </c>
      <c r="I45" s="4" t="e">
        <f t="array" aca="1" ref="I45" ca="1">_xludf.IFS(H45&gt;18, 1, H45&lt;13, 2, TRUE, 0)</f>
        <v>#NAME?</v>
      </c>
      <c r="J45" s="4">
        <v>30.9</v>
      </c>
      <c r="K45" s="4" t="e">
        <f t="array" aca="1" ref="K45" ca="1">_xludf.IFS(J45&gt;55, 1, J45&lt;34, 2, TRUE, 0)</f>
        <v>#NAME?</v>
      </c>
      <c r="L45" s="4">
        <v>100</v>
      </c>
      <c r="M45" s="4">
        <v>0</v>
      </c>
      <c r="N45" s="4">
        <v>33</v>
      </c>
      <c r="O45" s="4">
        <v>1</v>
      </c>
      <c r="P45" s="4">
        <v>33</v>
      </c>
      <c r="Q45" s="4">
        <v>0</v>
      </c>
      <c r="R45" s="4">
        <v>166</v>
      </c>
      <c r="S45" s="4">
        <v>0</v>
      </c>
      <c r="T45" s="4">
        <v>14.4</v>
      </c>
      <c r="U45" s="4">
        <v>0</v>
      </c>
      <c r="V45" s="4">
        <v>74</v>
      </c>
      <c r="W45" s="4">
        <v>0</v>
      </c>
      <c r="X45" s="4">
        <v>15.2</v>
      </c>
      <c r="Y45" s="4">
        <v>2</v>
      </c>
      <c r="Z45" s="4">
        <v>7.3</v>
      </c>
      <c r="AA45" s="4">
        <v>0</v>
      </c>
      <c r="AB45" s="4">
        <v>3.3</v>
      </c>
      <c r="AC45" s="4">
        <v>0</v>
      </c>
      <c r="AD45" s="4">
        <v>0.2</v>
      </c>
      <c r="AE45" s="4">
        <v>0</v>
      </c>
      <c r="AF45" s="4">
        <v>216</v>
      </c>
      <c r="AG45" s="4" t="e">
        <f t="array" aca="1" ref="AG45" ca="1">_xludf.IFS(AF45&gt;100, 1, AF45&lt;70, 2, TRUE, 0)</f>
        <v>#NAME?</v>
      </c>
      <c r="AH45" s="4">
        <v>84.7</v>
      </c>
      <c r="AI45" s="4" t="e">
        <f t="array" aca="1" ref="AI45" ca="1">_xludf.IFS(AH45&gt;20, 1, AH45&lt;8, 2, TRUE, 0)</f>
        <v>#NAME?</v>
      </c>
      <c r="AJ45" s="4">
        <v>9.9</v>
      </c>
      <c r="AK45" s="4" t="e">
        <f t="array" aca="1" ref="AK45" ca="1">_xludf.IFS(AJ45&gt;1.3, 1, AJ45&lt;0.7, 2, TRUE, 0)</f>
        <v>#NAME?</v>
      </c>
      <c r="AL45" s="4">
        <v>11</v>
      </c>
      <c r="AM45" s="4">
        <v>2</v>
      </c>
      <c r="AN45" s="4">
        <v>12</v>
      </c>
      <c r="AO45" s="4" t="e">
        <f t="array" aca="1" ref="AO45" ca="1">_xludf.IFS(AN45&gt;52, 1, AN45&lt;7, 2, TRUE, 0)</f>
        <v>#NAME?</v>
      </c>
      <c r="AP45" s="4">
        <v>4.3</v>
      </c>
      <c r="AQ45" s="4">
        <v>2</v>
      </c>
      <c r="AR45" s="4">
        <v>100</v>
      </c>
      <c r="AS45" s="4">
        <v>0</v>
      </c>
      <c r="AT45" s="4">
        <v>103</v>
      </c>
      <c r="AU45" s="4">
        <v>0</v>
      </c>
      <c r="AV45" s="4">
        <v>9.1</v>
      </c>
      <c r="AW45" s="4">
        <v>0</v>
      </c>
      <c r="AX45" s="4">
        <v>6.1</v>
      </c>
      <c r="AY45" s="4">
        <v>1</v>
      </c>
      <c r="AZ45" s="4">
        <v>138</v>
      </c>
      <c r="BA45" s="4" t="e">
        <f t="array" aca="1" ref="BA45" ca="1">_xludf.IFS(AZ45&gt;146, 1, AZ45&lt;136, 2, TRUE, 0)</f>
        <v>#NAME?</v>
      </c>
      <c r="BB45" s="4">
        <v>4.5999999999999996</v>
      </c>
      <c r="BC45" s="4" t="e">
        <f t="array" aca="1" ref="BC45" ca="1">_xludf.IFS(BB45&gt;5.1, 1, BB45&lt;3.5, 2, TRUE, 0)</f>
        <v>#NAME?</v>
      </c>
      <c r="BD45" s="4">
        <v>6</v>
      </c>
      <c r="BE45" s="4">
        <v>2</v>
      </c>
      <c r="BF45" s="4">
        <v>3.7</v>
      </c>
      <c r="BG45" s="4">
        <v>0</v>
      </c>
      <c r="BH45" s="4">
        <v>2.2999999999999998</v>
      </c>
      <c r="BI45" s="4">
        <v>0</v>
      </c>
      <c r="BJ45" s="4">
        <v>112</v>
      </c>
      <c r="BK45" s="4">
        <v>0</v>
      </c>
      <c r="BL45" s="4">
        <v>59</v>
      </c>
      <c r="BM45" s="4">
        <v>0</v>
      </c>
      <c r="BN45" s="4">
        <v>160</v>
      </c>
      <c r="BO45" s="4">
        <v>0</v>
      </c>
      <c r="BP45" s="4">
        <v>219</v>
      </c>
      <c r="BQ45" s="4">
        <v>2</v>
      </c>
      <c r="BR45" s="4">
        <v>486</v>
      </c>
      <c r="BS45" s="4">
        <v>1</v>
      </c>
    </row>
    <row r="46" spans="1:71">
      <c r="A46" s="4">
        <v>106355</v>
      </c>
      <c r="B46" s="4" t="s">
        <v>21</v>
      </c>
      <c r="C46" s="4">
        <v>59</v>
      </c>
      <c r="D46" s="4">
        <v>5.13</v>
      </c>
      <c r="E46" s="4" t="e">
        <f t="array" aca="1" ref="E46" ca="1">_xludf.IFS(D46&gt;10, 1, D46&lt;4, 2, TRUE, 0)</f>
        <v>#NAME?</v>
      </c>
      <c r="F46" s="4">
        <v>3.3</v>
      </c>
      <c r="G46" s="4" t="e">
        <f t="array" aca="1" ref="G46" ca="1">_xludf.IFS(F46&gt;6.2, 1, F46&lt;3.7, 2, TRUE, 0)</f>
        <v>#NAME?</v>
      </c>
      <c r="H46" s="4">
        <v>10.5</v>
      </c>
      <c r="I46" s="4" t="e">
        <f t="array" aca="1" ref="I46" ca="1">_xludf.IFS(H46&gt;18, 1, H46&lt;13, 2, TRUE, 0)</f>
        <v>#NAME?</v>
      </c>
      <c r="J46" s="4">
        <v>32</v>
      </c>
      <c r="K46" s="4" t="e">
        <f t="array" aca="1" ref="K46" ca="1">_xludf.IFS(J46&gt;55, 1, J46&lt;34, 2, TRUE, 0)</f>
        <v>#NAME?</v>
      </c>
      <c r="L46" s="4">
        <v>97</v>
      </c>
      <c r="M46" s="4">
        <v>0</v>
      </c>
      <c r="N46" s="4">
        <v>31.8</v>
      </c>
      <c r="O46" s="4">
        <v>0</v>
      </c>
      <c r="P46" s="4">
        <v>32.799999999999997</v>
      </c>
      <c r="Q46" s="4">
        <v>0</v>
      </c>
      <c r="R46" s="4">
        <v>184</v>
      </c>
      <c r="S46" s="4">
        <v>0</v>
      </c>
      <c r="T46" s="4">
        <v>13.8</v>
      </c>
      <c r="U46" s="4">
        <v>0</v>
      </c>
      <c r="V46" s="4">
        <v>73.7</v>
      </c>
      <c r="W46" s="4">
        <v>0</v>
      </c>
      <c r="X46" s="4">
        <v>16.600000000000001</v>
      </c>
      <c r="Y46" s="4">
        <v>2</v>
      </c>
      <c r="Z46" s="4">
        <v>6</v>
      </c>
      <c r="AA46" s="4">
        <v>0</v>
      </c>
      <c r="AB46" s="4">
        <v>2.9</v>
      </c>
      <c r="AC46" s="4">
        <v>0</v>
      </c>
      <c r="AD46" s="4">
        <v>0.8</v>
      </c>
      <c r="AE46" s="4">
        <v>0</v>
      </c>
      <c r="AF46" s="4">
        <v>103</v>
      </c>
      <c r="AG46" s="4" t="e">
        <f t="array" aca="1" ref="AG46" ca="1">_xludf.IFS(AF46&gt;100, 1, AF46&lt;70, 2, TRUE, 0)</f>
        <v>#NAME?</v>
      </c>
      <c r="AH46" s="4">
        <v>45.7</v>
      </c>
      <c r="AI46" s="4" t="e">
        <f t="array" aca="1" ref="AI46" ca="1">_xludf.IFS(AH46&gt;20, 1, AH46&lt;8, 2, TRUE, 0)</f>
        <v>#NAME?</v>
      </c>
      <c r="AJ46" s="4">
        <v>8.3000000000000007</v>
      </c>
      <c r="AK46" s="4" t="e">
        <f t="array" aca="1" ref="AK46" ca="1">_xludf.IFS(AJ46&gt;1.3, 1, AJ46&lt;0.7, 2, TRUE, 0)</f>
        <v>#NAME?</v>
      </c>
      <c r="AL46" s="4">
        <v>18</v>
      </c>
      <c r="AM46" s="4">
        <v>0</v>
      </c>
      <c r="AN46" s="4">
        <v>9</v>
      </c>
      <c r="AO46" s="4" t="e">
        <f t="array" aca="1" ref="AO46" ca="1">_xludf.IFS(AN46&gt;52, 1, AN46&lt;7, 2, TRUE, 0)</f>
        <v>#NAME?</v>
      </c>
      <c r="AP46" s="4">
        <v>4.9000000000000004</v>
      </c>
      <c r="AQ46" s="4">
        <v>0</v>
      </c>
      <c r="AR46" s="4">
        <v>160</v>
      </c>
      <c r="AS46" s="4">
        <v>0</v>
      </c>
      <c r="AT46" s="4">
        <v>115</v>
      </c>
      <c r="AU46" s="4">
        <v>0</v>
      </c>
      <c r="AV46" s="4">
        <v>8.1999999999999993</v>
      </c>
      <c r="AW46" s="4">
        <v>2</v>
      </c>
      <c r="AX46" s="4">
        <v>3.7</v>
      </c>
      <c r="AY46" s="4">
        <v>0</v>
      </c>
      <c r="AZ46" s="4">
        <v>137</v>
      </c>
      <c r="BA46" s="4" t="e">
        <f t="array" aca="1" ref="BA46" ca="1">_xludf.IFS(AZ46&gt;146, 1, AZ46&lt;136, 2, TRUE, 0)</f>
        <v>#NAME?</v>
      </c>
      <c r="BB46" s="4">
        <v>4</v>
      </c>
      <c r="BC46" s="4" t="e">
        <f t="array" aca="1" ref="BC46" ca="1">_xludf.IFS(BB46&gt;5.1, 1, BB46&lt;3.5, 2, TRUE, 0)</f>
        <v>#NAME?</v>
      </c>
      <c r="BD46" s="4">
        <v>6.5</v>
      </c>
      <c r="BE46" s="4">
        <v>2</v>
      </c>
      <c r="BF46" s="4">
        <v>4</v>
      </c>
      <c r="BG46" s="4">
        <v>0</v>
      </c>
      <c r="BH46" s="4">
        <v>2.5</v>
      </c>
      <c r="BI46" s="4">
        <v>0</v>
      </c>
      <c r="BJ46" s="4">
        <v>87</v>
      </c>
      <c r="BK46" s="4">
        <v>0</v>
      </c>
      <c r="BL46" s="4">
        <v>51</v>
      </c>
      <c r="BM46" s="4">
        <v>0</v>
      </c>
      <c r="BN46" s="4">
        <v>157</v>
      </c>
      <c r="BO46" s="4">
        <v>0</v>
      </c>
      <c r="BP46" s="4">
        <v>208</v>
      </c>
      <c r="BQ46" s="4">
        <v>2</v>
      </c>
      <c r="BR46" s="4">
        <v>360</v>
      </c>
      <c r="BS46" s="4">
        <v>0</v>
      </c>
    </row>
    <row r="47" spans="1:71">
      <c r="A47" s="4">
        <v>130642</v>
      </c>
      <c r="B47" s="4" t="s">
        <v>11</v>
      </c>
      <c r="C47" s="4">
        <v>54</v>
      </c>
      <c r="D47" s="4">
        <v>5.74</v>
      </c>
      <c r="E47" s="4" t="e">
        <f t="array" aca="1" ref="E47" ca="1">_xludf.IFS(D47&gt;10, 1, D47&lt;4, 2, TRUE, 0)</f>
        <v>#NAME?</v>
      </c>
      <c r="F47" s="4">
        <v>3.82</v>
      </c>
      <c r="G47" s="4" t="e">
        <f t="array" aca="1" ref="G47" ca="1">_xludf.IFS(F47&gt;6.2, 1, F47&lt;3.7, 2, TRUE, 0)</f>
        <v>#NAME?</v>
      </c>
      <c r="H47" s="4">
        <v>11.8</v>
      </c>
      <c r="I47" s="4" t="e">
        <f t="array" aca="1" ref="I47" ca="1">_xludf.IFS(H47&gt;18, 1, H47&lt;13, 2, TRUE, 0)</f>
        <v>#NAME?</v>
      </c>
      <c r="J47" s="4">
        <v>34.9</v>
      </c>
      <c r="K47" s="4" t="e">
        <f t="array" aca="1" ref="K47" ca="1">_xludf.IFS(J47&gt;55, 1, J47&lt;34, 2, TRUE, 0)</f>
        <v>#NAME?</v>
      </c>
      <c r="L47" s="4">
        <v>91.4</v>
      </c>
      <c r="M47" s="4">
        <v>0</v>
      </c>
      <c r="N47" s="4">
        <v>30.9</v>
      </c>
      <c r="O47" s="4">
        <v>0</v>
      </c>
      <c r="P47" s="4">
        <v>33.799999999999997</v>
      </c>
      <c r="Q47" s="4">
        <v>0</v>
      </c>
      <c r="R47" s="4">
        <v>107</v>
      </c>
      <c r="S47" s="4">
        <v>2</v>
      </c>
      <c r="T47" s="4">
        <v>13.2</v>
      </c>
      <c r="U47" s="4">
        <v>0</v>
      </c>
      <c r="V47" s="4">
        <v>60.6</v>
      </c>
      <c r="W47" s="4">
        <v>0</v>
      </c>
      <c r="X47" s="4">
        <v>29.8</v>
      </c>
      <c r="Y47" s="4">
        <v>0</v>
      </c>
      <c r="Z47" s="4">
        <v>6.3</v>
      </c>
      <c r="AA47" s="4">
        <v>0</v>
      </c>
      <c r="AB47" s="4">
        <v>3</v>
      </c>
      <c r="AC47" s="4">
        <v>0</v>
      </c>
      <c r="AD47" s="4">
        <v>0.3</v>
      </c>
      <c r="AE47" s="4">
        <v>0</v>
      </c>
      <c r="AF47" s="4">
        <v>109</v>
      </c>
      <c r="AG47" s="4" t="e">
        <f t="array" aca="1" ref="AG47" ca="1">_xludf.IFS(AF47&gt;100, 1, AF47&lt;70, 2, TRUE, 0)</f>
        <v>#NAME?</v>
      </c>
      <c r="AH47" s="4">
        <v>107.9</v>
      </c>
      <c r="AI47" s="4" t="e">
        <f t="array" aca="1" ref="AI47" ca="1">_xludf.IFS(AH47&gt;20, 1, AH47&lt;8, 2, TRUE, 0)</f>
        <v>#NAME?</v>
      </c>
      <c r="AJ47" s="4">
        <v>13.5</v>
      </c>
      <c r="AK47" s="4" t="e">
        <f t="array" aca="1" ref="AK47" ca="1">_xludf.IFS(AJ47&gt;1.3, 1, AJ47&lt;0.7, 2, TRUE, 0)</f>
        <v>#NAME?</v>
      </c>
      <c r="AL47" s="4">
        <v>14</v>
      </c>
      <c r="AM47" s="4">
        <v>0</v>
      </c>
      <c r="AN47" s="4">
        <v>18</v>
      </c>
      <c r="AO47" s="4" t="e">
        <f t="array" aca="1" ref="AO47" ca="1">_xludf.IFS(AN47&gt;52, 1, AN47&lt;7, 2, TRUE, 0)</f>
        <v>#NAME?</v>
      </c>
      <c r="AP47" s="4">
        <v>6.9</v>
      </c>
      <c r="AQ47" s="4">
        <v>0</v>
      </c>
      <c r="AR47" s="4">
        <v>150</v>
      </c>
      <c r="AS47" s="4">
        <v>0</v>
      </c>
      <c r="AT47" s="4">
        <v>68</v>
      </c>
      <c r="AU47" s="4">
        <v>0</v>
      </c>
      <c r="AV47" s="4">
        <v>10.6</v>
      </c>
      <c r="AW47" s="4">
        <v>1</v>
      </c>
      <c r="AX47" s="4">
        <v>5.4</v>
      </c>
      <c r="AY47" s="4">
        <v>1</v>
      </c>
      <c r="AZ47" s="4">
        <v>139</v>
      </c>
      <c r="BA47" s="4" t="e">
        <f t="array" aca="1" ref="BA47" ca="1">_xludf.IFS(AZ47&gt;146, 1, AZ47&lt;136, 2, TRUE, 0)</f>
        <v>#NAME?</v>
      </c>
      <c r="BB47" s="4">
        <v>5.3</v>
      </c>
      <c r="BC47" s="4" t="e">
        <f t="array" aca="1" ref="BC47" ca="1">_xludf.IFS(BB47&gt;5.1, 1, BB47&lt;3.5, 2, TRUE, 0)</f>
        <v>#NAME?</v>
      </c>
      <c r="BD47" s="4">
        <v>6.6</v>
      </c>
      <c r="BE47" s="4">
        <v>0</v>
      </c>
      <c r="BF47" s="4">
        <v>4.5</v>
      </c>
      <c r="BG47" s="4">
        <v>0</v>
      </c>
      <c r="BH47" s="4">
        <v>2.1</v>
      </c>
      <c r="BI47" s="4">
        <v>0</v>
      </c>
      <c r="BJ47" s="4">
        <v>69</v>
      </c>
      <c r="BK47" s="4">
        <v>0</v>
      </c>
      <c r="BL47" s="4">
        <v>142</v>
      </c>
      <c r="BM47" s="4">
        <v>0</v>
      </c>
      <c r="BN47" s="4">
        <v>79</v>
      </c>
      <c r="BO47" s="4">
        <v>2</v>
      </c>
      <c r="BP47" s="4">
        <v>221</v>
      </c>
      <c r="BQ47" s="4">
        <v>2</v>
      </c>
      <c r="BR47" s="4">
        <v>899</v>
      </c>
      <c r="BS47" s="4">
        <v>1</v>
      </c>
    </row>
    <row r="48" spans="1:71">
      <c r="A48" s="4">
        <v>161436</v>
      </c>
      <c r="B48" s="4" t="s">
        <v>11</v>
      </c>
      <c r="C48" s="4">
        <v>63</v>
      </c>
      <c r="D48" s="4">
        <v>7.18</v>
      </c>
      <c r="E48" s="4" t="e">
        <f t="array" aca="1" ref="E48" ca="1">_xludf.IFS(D48&gt;10, 1, D48&lt;4, 2, TRUE, 0)</f>
        <v>#NAME?</v>
      </c>
      <c r="F48" s="4">
        <v>3.95</v>
      </c>
      <c r="G48" s="4" t="e">
        <f t="array" aca="1" ref="G48" ca="1">_xludf.IFS(F48&gt;6.2, 1, F48&lt;3.7, 2, TRUE, 0)</f>
        <v>#NAME?</v>
      </c>
      <c r="H48" s="4">
        <v>11.4</v>
      </c>
      <c r="I48" s="4" t="e">
        <f t="array" aca="1" ref="I48" ca="1">_xludf.IFS(H48&gt;18, 1, H48&lt;13, 2, TRUE, 0)</f>
        <v>#NAME?</v>
      </c>
      <c r="J48" s="4">
        <v>32.4</v>
      </c>
      <c r="K48" s="4" t="e">
        <f t="array" aca="1" ref="K48" ca="1">_xludf.IFS(J48&gt;55, 1, J48&lt;34, 2, TRUE, 0)</f>
        <v>#NAME?</v>
      </c>
      <c r="L48" s="4">
        <v>82</v>
      </c>
      <c r="M48" s="4">
        <v>0</v>
      </c>
      <c r="N48" s="4">
        <v>28.9</v>
      </c>
      <c r="O48" s="4">
        <v>0</v>
      </c>
      <c r="P48" s="4">
        <v>35.200000000000003</v>
      </c>
      <c r="Q48" s="4">
        <v>0</v>
      </c>
      <c r="R48" s="4">
        <v>146</v>
      </c>
      <c r="S48" s="4">
        <v>0</v>
      </c>
      <c r="T48" s="4">
        <v>14.9</v>
      </c>
      <c r="U48" s="4">
        <v>0</v>
      </c>
      <c r="V48" s="4">
        <v>63.9</v>
      </c>
      <c r="W48" s="4">
        <v>0</v>
      </c>
      <c r="X48" s="4">
        <v>21.3</v>
      </c>
      <c r="Y48" s="4">
        <v>2</v>
      </c>
      <c r="Z48" s="4">
        <v>8.8000000000000007</v>
      </c>
      <c r="AA48" s="4">
        <v>0</v>
      </c>
      <c r="AB48" s="4">
        <v>5.3</v>
      </c>
      <c r="AC48" s="4">
        <v>0</v>
      </c>
      <c r="AD48" s="4">
        <v>0.7</v>
      </c>
      <c r="AE48" s="4">
        <v>0</v>
      </c>
      <c r="AF48" s="4">
        <v>284</v>
      </c>
      <c r="AG48" s="4" t="e">
        <f t="array" aca="1" ref="AG48" ca="1">_xludf.IFS(AF48&gt;100, 1, AF48&lt;70, 2, TRUE, 0)</f>
        <v>#NAME?</v>
      </c>
      <c r="AH48" s="4">
        <v>91.9</v>
      </c>
      <c r="AI48" s="4" t="e">
        <f t="array" aca="1" ref="AI48" ca="1">_xludf.IFS(AH48&gt;20, 1, AH48&lt;8, 2, TRUE, 0)</f>
        <v>#NAME?</v>
      </c>
      <c r="AJ48" s="4">
        <v>10.6</v>
      </c>
      <c r="AK48" s="4" t="e">
        <f t="array" aca="1" ref="AK48" ca="1">_xludf.IFS(AJ48&gt;1.3, 1, AJ48&lt;0.7, 2, TRUE, 0)</f>
        <v>#NAME?</v>
      </c>
      <c r="AL48" s="4">
        <v>13</v>
      </c>
      <c r="AM48" s="4">
        <v>0</v>
      </c>
      <c r="AN48" s="4">
        <v>10</v>
      </c>
      <c r="AO48" s="4" t="e">
        <f t="array" aca="1" ref="AO48" ca="1">_xludf.IFS(AN48&gt;52, 1, AN48&lt;7, 2, TRUE, 0)</f>
        <v>#NAME?</v>
      </c>
      <c r="AP48" s="4">
        <v>8.4</v>
      </c>
      <c r="AQ48" s="4">
        <v>1</v>
      </c>
      <c r="AR48" s="4">
        <v>134</v>
      </c>
      <c r="AS48" s="4">
        <v>0</v>
      </c>
      <c r="AT48" s="4">
        <v>283</v>
      </c>
      <c r="AU48" s="4">
        <v>1</v>
      </c>
      <c r="AV48" s="4">
        <v>9.1999999999999993</v>
      </c>
      <c r="AW48" s="4">
        <v>0</v>
      </c>
      <c r="AX48" s="4">
        <v>7.1</v>
      </c>
      <c r="AY48" s="4">
        <v>1</v>
      </c>
      <c r="AZ48" s="4">
        <v>137</v>
      </c>
      <c r="BA48" s="4" t="e">
        <f t="array" aca="1" ref="BA48" ca="1">_xludf.IFS(AZ48&gt;146, 1, AZ48&lt;136, 2, TRUE, 0)</f>
        <v>#NAME?</v>
      </c>
      <c r="BB48" s="4">
        <v>4.5</v>
      </c>
      <c r="BC48" s="4" t="e">
        <f t="array" aca="1" ref="BC48" ca="1">_xludf.IFS(BB48&gt;5.1, 1, BB48&lt;3.5, 2, TRUE, 0)</f>
        <v>#NAME?</v>
      </c>
      <c r="BD48" s="4">
        <v>7</v>
      </c>
      <c r="BE48" s="4">
        <v>0</v>
      </c>
      <c r="BF48" s="4">
        <v>4.4000000000000004</v>
      </c>
      <c r="BG48" s="4">
        <v>0</v>
      </c>
      <c r="BH48" s="4">
        <v>2.6</v>
      </c>
      <c r="BI48" s="4">
        <v>0</v>
      </c>
      <c r="BJ48" s="4">
        <v>71</v>
      </c>
      <c r="BK48" s="4">
        <v>0</v>
      </c>
      <c r="BL48" s="4">
        <v>70</v>
      </c>
      <c r="BM48" s="4">
        <v>0</v>
      </c>
      <c r="BN48" s="4">
        <v>221</v>
      </c>
      <c r="BO48" s="4">
        <v>0</v>
      </c>
      <c r="BP48" s="4">
        <v>291</v>
      </c>
      <c r="BQ48" s="4">
        <v>0</v>
      </c>
      <c r="BR48" s="4">
        <v>367</v>
      </c>
      <c r="BS48" s="4">
        <v>0</v>
      </c>
    </row>
    <row r="49" spans="1:71">
      <c r="A49" s="4">
        <v>165551</v>
      </c>
      <c r="B49" s="4" t="s">
        <v>21</v>
      </c>
      <c r="C49" s="4">
        <v>72</v>
      </c>
      <c r="D49" s="4">
        <v>9.0500000000000007</v>
      </c>
      <c r="E49" s="4" t="e">
        <f t="array" aca="1" ref="E49" ca="1">_xludf.IFS(D49&gt;10, 1, D49&lt;4, 2, TRUE, 0)</f>
        <v>#NAME?</v>
      </c>
      <c r="F49" s="4">
        <v>3.9</v>
      </c>
      <c r="G49" s="4" t="e">
        <f t="array" aca="1" ref="G49" ca="1">_xludf.IFS(F49&gt;6.2, 1, F49&lt;3.7, 2, TRUE, 0)</f>
        <v>#NAME?</v>
      </c>
      <c r="H49" s="4">
        <v>12</v>
      </c>
      <c r="I49" s="4" t="e">
        <f t="array" aca="1" ref="I49" ca="1">_xludf.IFS(H49&gt;18, 1, H49&lt;13, 2, TRUE, 0)</f>
        <v>#NAME?</v>
      </c>
      <c r="J49" s="4">
        <v>35.4</v>
      </c>
      <c r="K49" s="4" t="e">
        <f t="array" aca="1" ref="K49" ca="1">_xludf.IFS(J49&gt;55, 1, J49&lt;34, 2, TRUE, 0)</f>
        <v>#NAME?</v>
      </c>
      <c r="L49" s="4">
        <v>90.8</v>
      </c>
      <c r="M49" s="4">
        <v>0</v>
      </c>
      <c r="N49" s="4">
        <v>30.8</v>
      </c>
      <c r="O49" s="4">
        <v>0</v>
      </c>
      <c r="P49" s="4">
        <v>33.9</v>
      </c>
      <c r="Q49" s="4">
        <v>0</v>
      </c>
      <c r="R49" s="4">
        <v>207</v>
      </c>
      <c r="S49" s="4">
        <v>0</v>
      </c>
      <c r="T49" s="4">
        <v>14.6</v>
      </c>
      <c r="U49" s="4">
        <v>0</v>
      </c>
      <c r="V49" s="4">
        <v>68.5</v>
      </c>
      <c r="W49" s="4">
        <v>0</v>
      </c>
      <c r="X49" s="4">
        <v>18.899999999999999</v>
      </c>
      <c r="Y49" s="4">
        <v>2</v>
      </c>
      <c r="Z49" s="4">
        <v>7</v>
      </c>
      <c r="AA49" s="4">
        <v>0</v>
      </c>
      <c r="AB49" s="4">
        <v>4.8</v>
      </c>
      <c r="AC49" s="4">
        <v>0</v>
      </c>
      <c r="AD49" s="4">
        <v>0.8</v>
      </c>
      <c r="AE49" s="4">
        <v>0</v>
      </c>
      <c r="AF49" s="4">
        <v>104</v>
      </c>
      <c r="AG49" s="4" t="e">
        <f t="array" aca="1" ref="AG49" ca="1">_xludf.IFS(AF49&gt;100, 1, AF49&lt;70, 2, TRUE, 0)</f>
        <v>#NAME?</v>
      </c>
      <c r="AH49" s="4">
        <v>76.900000000000006</v>
      </c>
      <c r="AI49" s="4" t="e">
        <f t="array" aca="1" ref="AI49" ca="1">_xludf.IFS(AH49&gt;20, 1, AH49&lt;8, 2, TRUE, 0)</f>
        <v>#NAME?</v>
      </c>
      <c r="AJ49" s="4">
        <v>9.8000000000000007</v>
      </c>
      <c r="AK49" s="4" t="e">
        <f t="array" aca="1" ref="AK49" ca="1">_xludf.IFS(AJ49&gt;1.3, 1, AJ49&lt;0.7, 2, TRUE, 0)</f>
        <v>#NAME?</v>
      </c>
      <c r="AL49" s="4">
        <v>16</v>
      </c>
      <c r="AM49" s="4">
        <v>0</v>
      </c>
      <c r="AN49" s="4">
        <v>17</v>
      </c>
      <c r="AO49" s="4" t="e">
        <f t="array" aca="1" ref="AO49" ca="1">_xludf.IFS(AN49&gt;52, 1, AN49&lt;7, 2, TRUE, 0)</f>
        <v>#NAME?</v>
      </c>
      <c r="AP49" s="4">
        <v>5.4</v>
      </c>
      <c r="AQ49" s="4">
        <v>0</v>
      </c>
      <c r="AR49" s="4">
        <v>149</v>
      </c>
      <c r="AS49" s="4">
        <v>0</v>
      </c>
      <c r="AT49" s="4">
        <v>123</v>
      </c>
      <c r="AU49" s="4">
        <v>0</v>
      </c>
      <c r="AV49" s="4">
        <v>9.8000000000000007</v>
      </c>
      <c r="AW49" s="4">
        <v>0</v>
      </c>
      <c r="AX49" s="4">
        <v>5.2</v>
      </c>
      <c r="AY49" s="4">
        <v>1</v>
      </c>
      <c r="AZ49" s="4">
        <v>137</v>
      </c>
      <c r="BA49" s="4" t="e">
        <f t="array" aca="1" ref="BA49" ca="1">_xludf.IFS(AZ49&gt;146, 1, AZ49&lt;136, 2, TRUE, 0)</f>
        <v>#NAME?</v>
      </c>
      <c r="BB49" s="4">
        <v>5</v>
      </c>
      <c r="BC49" s="4" t="e">
        <f t="array" aca="1" ref="BC49" ca="1">_xludf.IFS(BB49&gt;5.1, 1, BB49&lt;3.5, 2, TRUE, 0)</f>
        <v>#NAME?</v>
      </c>
      <c r="BD49" s="4">
        <v>6.6</v>
      </c>
      <c r="BE49" s="4">
        <v>0</v>
      </c>
      <c r="BF49" s="4">
        <v>4.3</v>
      </c>
      <c r="BG49" s="4">
        <v>0</v>
      </c>
      <c r="BH49" s="4">
        <v>2.2999999999999998</v>
      </c>
      <c r="BI49" s="4">
        <v>0</v>
      </c>
      <c r="BJ49" s="4">
        <v>70</v>
      </c>
      <c r="BK49" s="4">
        <v>0</v>
      </c>
      <c r="BL49" s="4">
        <v>61</v>
      </c>
      <c r="BM49" s="4">
        <v>0</v>
      </c>
      <c r="BN49" s="4">
        <v>159</v>
      </c>
      <c r="BO49" s="4">
        <v>0</v>
      </c>
      <c r="BP49" s="4">
        <v>220</v>
      </c>
      <c r="BQ49" s="4">
        <v>2</v>
      </c>
      <c r="BR49" s="4">
        <v>446</v>
      </c>
      <c r="BS49" s="4">
        <v>1</v>
      </c>
    </row>
    <row r="50" spans="1:71">
      <c r="A50" s="4">
        <v>223535</v>
      </c>
      <c r="B50" s="4" t="s">
        <v>11</v>
      </c>
      <c r="C50" s="4">
        <v>62</v>
      </c>
      <c r="D50" s="4">
        <v>5.09</v>
      </c>
      <c r="E50" s="4" t="e">
        <f t="array" aca="1" ref="E50" ca="1">_xludf.IFS(D50&gt;10, 1, D50&lt;4, 2, TRUE, 0)</f>
        <v>#NAME?</v>
      </c>
      <c r="F50" s="4">
        <v>3.18</v>
      </c>
      <c r="G50" s="4" t="e">
        <f t="array" aca="1" ref="G50" ca="1">_xludf.IFS(F50&gt;6.2, 1, F50&lt;3.7, 2, TRUE, 0)</f>
        <v>#NAME?</v>
      </c>
      <c r="H50" s="4">
        <v>10.4</v>
      </c>
      <c r="I50" s="4" t="e">
        <f t="array" aca="1" ref="I50" ca="1">_xludf.IFS(H50&gt;18, 1, H50&lt;13, 2, TRUE, 0)</f>
        <v>#NAME?</v>
      </c>
      <c r="J50" s="4">
        <v>28.9</v>
      </c>
      <c r="K50" s="4" t="e">
        <f t="array" aca="1" ref="K50" ca="1">_xludf.IFS(J50&gt;55, 1, J50&lt;34, 2, TRUE, 0)</f>
        <v>#NAME?</v>
      </c>
      <c r="L50" s="4">
        <v>90.9</v>
      </c>
      <c r="M50" s="4">
        <v>0</v>
      </c>
      <c r="N50" s="4">
        <v>32.700000000000003</v>
      </c>
      <c r="O50" s="4">
        <v>1</v>
      </c>
      <c r="P50" s="4">
        <v>36</v>
      </c>
      <c r="Q50" s="4">
        <v>0</v>
      </c>
      <c r="R50" s="4">
        <v>176</v>
      </c>
      <c r="S50" s="4">
        <v>0</v>
      </c>
      <c r="T50" s="4">
        <v>12.1</v>
      </c>
      <c r="U50" s="4">
        <v>0</v>
      </c>
      <c r="V50" s="4">
        <v>60.5</v>
      </c>
      <c r="W50" s="4">
        <v>0</v>
      </c>
      <c r="X50" s="4">
        <v>27.9</v>
      </c>
      <c r="Y50" s="4">
        <v>0</v>
      </c>
      <c r="Z50" s="4">
        <v>7.9</v>
      </c>
      <c r="AA50" s="4">
        <v>0</v>
      </c>
      <c r="AB50" s="4">
        <v>3.1</v>
      </c>
      <c r="AC50" s="4">
        <v>0</v>
      </c>
      <c r="AD50" s="4">
        <v>0.6</v>
      </c>
      <c r="AE50" s="4">
        <v>0</v>
      </c>
      <c r="AF50" s="4">
        <v>184</v>
      </c>
      <c r="AG50" s="4" t="e">
        <f t="array" aca="1" ref="AG50" ca="1">_xludf.IFS(AF50&gt;100, 1, AF50&lt;70, 2, TRUE, 0)</f>
        <v>#NAME?</v>
      </c>
      <c r="AH50" s="4">
        <v>91.7</v>
      </c>
      <c r="AI50" s="4" t="e">
        <f t="array" aca="1" ref="AI50" ca="1">_xludf.IFS(AH50&gt;20, 1, AH50&lt;8, 2, TRUE, 0)</f>
        <v>#NAME?</v>
      </c>
      <c r="AJ50" s="4">
        <v>10.4</v>
      </c>
      <c r="AK50" s="4" t="e">
        <f t="array" aca="1" ref="AK50" ca="1">_xludf.IFS(AJ50&gt;1.3, 1, AJ50&lt;0.7, 2, TRUE, 0)</f>
        <v>#NAME?</v>
      </c>
      <c r="AL50" s="4">
        <v>18</v>
      </c>
      <c r="AM50" s="4">
        <v>0</v>
      </c>
      <c r="AN50" s="4">
        <v>25</v>
      </c>
      <c r="AO50" s="4" t="e">
        <f t="array" aca="1" ref="AO50" ca="1">_xludf.IFS(AN50&gt;52, 1, AN50&lt;7, 2, TRUE, 0)</f>
        <v>#NAME?</v>
      </c>
      <c r="AP50" s="4">
        <v>5.3</v>
      </c>
      <c r="AQ50" s="4">
        <v>0</v>
      </c>
      <c r="AR50" s="4">
        <v>106</v>
      </c>
      <c r="AS50" s="4">
        <v>0</v>
      </c>
      <c r="AT50" s="4">
        <v>80</v>
      </c>
      <c r="AU50" s="4">
        <v>0</v>
      </c>
      <c r="AV50" s="4">
        <v>9.3000000000000007</v>
      </c>
      <c r="AW50" s="4">
        <v>0</v>
      </c>
      <c r="AX50" s="4">
        <v>3.2</v>
      </c>
      <c r="AY50" s="4">
        <v>0</v>
      </c>
      <c r="AZ50" s="4">
        <v>137</v>
      </c>
      <c r="BA50" s="4" t="e">
        <f t="array" aca="1" ref="BA50" ca="1">_xludf.IFS(AZ50&gt;146, 1, AZ50&lt;136, 2, TRUE, 0)</f>
        <v>#NAME?</v>
      </c>
      <c r="BB50" s="4">
        <v>4.4000000000000004</v>
      </c>
      <c r="BC50" s="4" t="e">
        <f t="array" aca="1" ref="BC50" ca="1">_xludf.IFS(BB50&gt;5.1, 1, BB50&lt;3.5, 2, TRUE, 0)</f>
        <v>#NAME?</v>
      </c>
      <c r="BD50" s="4">
        <v>6.4</v>
      </c>
      <c r="BE50" s="4">
        <v>2</v>
      </c>
      <c r="BF50" s="4">
        <v>4</v>
      </c>
      <c r="BG50" s="4">
        <v>0</v>
      </c>
      <c r="BH50" s="4">
        <v>2.4</v>
      </c>
      <c r="BI50" s="4">
        <v>0</v>
      </c>
      <c r="BJ50" s="4">
        <v>67</v>
      </c>
      <c r="BK50" s="4">
        <v>0</v>
      </c>
      <c r="BL50" s="4">
        <v>92</v>
      </c>
      <c r="BM50" s="4">
        <v>0</v>
      </c>
      <c r="BN50" s="4">
        <v>101</v>
      </c>
      <c r="BO50" s="4">
        <v>2</v>
      </c>
      <c r="BP50" s="4">
        <v>193</v>
      </c>
      <c r="BQ50" s="4">
        <v>2</v>
      </c>
      <c r="BR50" s="4">
        <v>164</v>
      </c>
      <c r="BS50" s="4">
        <v>0</v>
      </c>
    </row>
    <row r="51" spans="1:71">
      <c r="A51" s="4">
        <v>268733</v>
      </c>
      <c r="B51" s="4" t="s">
        <v>11</v>
      </c>
      <c r="C51" s="4">
        <v>56</v>
      </c>
      <c r="D51" s="4">
        <v>7.56</v>
      </c>
      <c r="E51" s="4" t="e">
        <f t="array" aca="1" ref="E51" ca="1">_xludf.IFS(D51&gt;10, 1, D51&lt;4, 2, TRUE, 0)</f>
        <v>#NAME?</v>
      </c>
      <c r="F51" s="4">
        <v>3.63</v>
      </c>
      <c r="G51" s="4" t="e">
        <f t="array" aca="1" ref="G51" ca="1">_xludf.IFS(F51&gt;6.2, 1, F51&lt;3.7, 2, TRUE, 0)</f>
        <v>#NAME?</v>
      </c>
      <c r="H51" s="4">
        <v>11.4</v>
      </c>
      <c r="I51" s="4" t="e">
        <f t="array" aca="1" ref="I51" ca="1">_xludf.IFS(H51&gt;18, 1, H51&lt;13, 2, TRUE, 0)</f>
        <v>#NAME?</v>
      </c>
      <c r="J51" s="4">
        <v>32.700000000000003</v>
      </c>
      <c r="K51" s="4" t="e">
        <f t="array" aca="1" ref="K51" ca="1">_xludf.IFS(J51&gt;55, 1, J51&lt;34, 2, TRUE, 0)</f>
        <v>#NAME?</v>
      </c>
      <c r="L51" s="4">
        <v>90.1</v>
      </c>
      <c r="M51" s="4">
        <v>0</v>
      </c>
      <c r="N51" s="4">
        <v>31.4</v>
      </c>
      <c r="O51" s="4">
        <v>0</v>
      </c>
      <c r="P51" s="4">
        <v>34.9</v>
      </c>
      <c r="Q51" s="4">
        <v>0</v>
      </c>
      <c r="R51" s="4">
        <v>255</v>
      </c>
      <c r="S51" s="4">
        <v>0</v>
      </c>
      <c r="T51" s="4">
        <v>14.7</v>
      </c>
      <c r="U51" s="4">
        <v>0</v>
      </c>
      <c r="V51" s="4">
        <v>72.900000000000006</v>
      </c>
      <c r="W51" s="4">
        <v>0</v>
      </c>
      <c r="X51" s="4">
        <v>10.199999999999999</v>
      </c>
      <c r="Y51" s="4">
        <v>2</v>
      </c>
      <c r="Z51" s="4">
        <v>10.1</v>
      </c>
      <c r="AA51" s="4">
        <v>1</v>
      </c>
      <c r="AB51" s="4">
        <v>5.7</v>
      </c>
      <c r="AC51" s="4">
        <v>0</v>
      </c>
      <c r="AD51" s="4">
        <v>1.1000000000000001</v>
      </c>
      <c r="AE51" s="4">
        <v>0</v>
      </c>
      <c r="AF51" s="4">
        <v>176</v>
      </c>
      <c r="AG51" s="4" t="e">
        <f t="array" aca="1" ref="AG51" ca="1">_xludf.IFS(AF51&gt;100, 1, AF51&lt;70, 2, TRUE, 0)</f>
        <v>#NAME?</v>
      </c>
      <c r="AH51" s="4">
        <v>96.8</v>
      </c>
      <c r="AI51" s="4" t="e">
        <f t="array" aca="1" ref="AI51" ca="1">_xludf.IFS(AH51&gt;20, 1, AH51&lt;8, 2, TRUE, 0)</f>
        <v>#NAME?</v>
      </c>
      <c r="AJ51" s="4">
        <v>14.2</v>
      </c>
      <c r="AK51" s="4" t="e">
        <f t="array" aca="1" ref="AK51" ca="1">_xludf.IFS(AJ51&gt;1.3, 1, AJ51&lt;0.7, 2, TRUE, 0)</f>
        <v>#NAME?</v>
      </c>
      <c r="AL51" s="4">
        <v>19</v>
      </c>
      <c r="AM51" s="4">
        <v>0</v>
      </c>
      <c r="AN51" s="4">
        <v>64</v>
      </c>
      <c r="AO51" s="4" t="e">
        <f t="array" aca="1" ref="AO51" ca="1">_xludf.IFS(AN51&gt;52, 1, AN51&lt;7, 2, TRUE, 0)</f>
        <v>#NAME?</v>
      </c>
      <c r="AP51" s="4">
        <v>8.4</v>
      </c>
      <c r="AQ51" s="4">
        <v>1</v>
      </c>
      <c r="AR51" s="4">
        <v>97</v>
      </c>
      <c r="AS51" s="4">
        <v>0</v>
      </c>
      <c r="AT51" s="4">
        <v>97</v>
      </c>
      <c r="AU51" s="4">
        <v>0</v>
      </c>
      <c r="AV51" s="4">
        <v>8.8000000000000007</v>
      </c>
      <c r="AW51" s="4">
        <v>0</v>
      </c>
      <c r="AX51" s="4">
        <v>6.7</v>
      </c>
      <c r="AY51" s="4">
        <v>1</v>
      </c>
      <c r="AZ51" s="4">
        <v>142</v>
      </c>
      <c r="BA51" s="4" t="e">
        <f t="array" aca="1" ref="BA51" ca="1">_xludf.IFS(AZ51&gt;146, 1, AZ51&lt;136, 2, TRUE, 0)</f>
        <v>#NAME?</v>
      </c>
      <c r="BB51" s="4">
        <v>4.3</v>
      </c>
      <c r="BC51" s="4" t="e">
        <f t="array" aca="1" ref="BC51" ca="1">_xludf.IFS(BB51&gt;5.1, 1, BB51&lt;3.5, 2, TRUE, 0)</f>
        <v>#NAME?</v>
      </c>
      <c r="BD51" s="4">
        <v>5.7</v>
      </c>
      <c r="BE51" s="4">
        <v>2</v>
      </c>
      <c r="BF51" s="4">
        <v>3.9</v>
      </c>
      <c r="BG51" s="4">
        <v>0</v>
      </c>
      <c r="BH51" s="4">
        <v>1.8</v>
      </c>
      <c r="BI51" s="4">
        <v>0</v>
      </c>
      <c r="BJ51" s="4">
        <v>49</v>
      </c>
      <c r="BK51" s="4">
        <v>0</v>
      </c>
      <c r="BL51" s="4">
        <v>137</v>
      </c>
      <c r="BM51" s="4">
        <v>0</v>
      </c>
      <c r="BN51" s="4">
        <v>130</v>
      </c>
      <c r="BO51" s="4">
        <v>2</v>
      </c>
      <c r="BP51" s="4">
        <v>267</v>
      </c>
      <c r="BQ51" s="4">
        <v>0</v>
      </c>
      <c r="BR51" s="4">
        <v>169</v>
      </c>
      <c r="BS51" s="4">
        <v>0</v>
      </c>
    </row>
    <row r="52" spans="1:71">
      <c r="A52" s="4">
        <v>278250</v>
      </c>
      <c r="B52" s="4" t="s">
        <v>11</v>
      </c>
      <c r="C52" s="4">
        <v>55</v>
      </c>
      <c r="D52" s="4">
        <v>8.9499999999999993</v>
      </c>
      <c r="E52" s="4" t="e">
        <f t="array" aca="1" ref="E52" ca="1">_xludf.IFS(D52&gt;10, 1, D52&lt;4, 2, TRUE, 0)</f>
        <v>#NAME?</v>
      </c>
      <c r="F52" s="4">
        <v>3.92</v>
      </c>
      <c r="G52" s="4" t="e">
        <f t="array" aca="1" ref="G52" ca="1">_xludf.IFS(F52&gt;6.2, 1, F52&lt;3.7, 2, TRUE, 0)</f>
        <v>#NAME?</v>
      </c>
      <c r="H52" s="4">
        <v>11.6</v>
      </c>
      <c r="I52" s="4" t="e">
        <f t="array" aca="1" ref="I52" ca="1">_xludf.IFS(H52&gt;18, 1, H52&lt;13, 2, TRUE, 0)</f>
        <v>#NAME?</v>
      </c>
      <c r="J52" s="4">
        <v>34.200000000000003</v>
      </c>
      <c r="K52" s="4" t="e">
        <f t="array" aca="1" ref="K52" ca="1">_xludf.IFS(J52&gt;55, 1, J52&lt;34, 2, TRUE, 0)</f>
        <v>#NAME?</v>
      </c>
      <c r="L52" s="4">
        <v>87.2</v>
      </c>
      <c r="M52" s="4">
        <v>0</v>
      </c>
      <c r="N52" s="4">
        <v>29.6</v>
      </c>
      <c r="O52" s="4">
        <v>0</v>
      </c>
      <c r="P52" s="4">
        <v>33.9</v>
      </c>
      <c r="Q52" s="4">
        <v>0</v>
      </c>
      <c r="R52" s="4">
        <v>209</v>
      </c>
      <c r="S52" s="4">
        <v>0</v>
      </c>
      <c r="T52" s="4">
        <v>12.7</v>
      </c>
      <c r="U52" s="4">
        <v>0</v>
      </c>
      <c r="V52" s="4">
        <v>77.099999999999994</v>
      </c>
      <c r="W52" s="4">
        <v>0</v>
      </c>
      <c r="X52" s="4">
        <v>10.7</v>
      </c>
      <c r="Y52" s="4">
        <v>2</v>
      </c>
      <c r="Z52" s="4">
        <v>8.5</v>
      </c>
      <c r="AA52" s="4">
        <v>0</v>
      </c>
      <c r="AB52" s="4">
        <v>3.4</v>
      </c>
      <c r="AC52" s="4">
        <v>0</v>
      </c>
      <c r="AD52" s="4">
        <v>0.3</v>
      </c>
      <c r="AE52" s="4">
        <v>0</v>
      </c>
      <c r="AF52" s="4">
        <v>110</v>
      </c>
      <c r="AG52" s="4" t="e">
        <f t="array" aca="1" ref="AG52" ca="1">_xludf.IFS(AF52&gt;100, 1, AF52&lt;70, 2, TRUE, 0)</f>
        <v>#NAME?</v>
      </c>
      <c r="AH52" s="4">
        <v>68.5</v>
      </c>
      <c r="AI52" s="4" t="e">
        <f t="array" aca="1" ref="AI52" ca="1">_xludf.IFS(AH52&gt;20, 1, AH52&lt;8, 2, TRUE, 0)</f>
        <v>#NAME?</v>
      </c>
      <c r="AJ52" s="4">
        <v>11.8</v>
      </c>
      <c r="AK52" s="4" t="e">
        <f t="array" aca="1" ref="AK52" ca="1">_xludf.IFS(AJ52&gt;1.3, 1, AJ52&lt;0.7, 2, TRUE, 0)</f>
        <v>#NAME?</v>
      </c>
      <c r="AL52" s="4">
        <v>13</v>
      </c>
      <c r="AM52" s="4">
        <v>0</v>
      </c>
      <c r="AN52" s="4">
        <v>9</v>
      </c>
      <c r="AO52" s="4" t="e">
        <f t="array" aca="1" ref="AO52" ca="1">_xludf.IFS(AN52&gt;52, 1, AN52&lt;7, 2, TRUE, 0)</f>
        <v>#NAME?</v>
      </c>
      <c r="AP52" s="4">
        <v>5.8</v>
      </c>
      <c r="AQ52" s="4">
        <v>0</v>
      </c>
      <c r="AR52" s="4">
        <v>127</v>
      </c>
      <c r="AS52" s="4">
        <v>0</v>
      </c>
      <c r="AT52" s="4">
        <v>82</v>
      </c>
      <c r="AU52" s="4">
        <v>0</v>
      </c>
      <c r="AV52" s="4">
        <v>9.6999999999999993</v>
      </c>
      <c r="AW52" s="4">
        <v>0</v>
      </c>
      <c r="AX52" s="4">
        <v>4.8</v>
      </c>
      <c r="AY52" s="4">
        <v>0</v>
      </c>
      <c r="AZ52" s="4">
        <v>135</v>
      </c>
      <c r="BA52" s="4" t="e">
        <f t="array" aca="1" ref="BA52" ca="1">_xludf.IFS(AZ52&gt;146, 1, AZ52&lt;136, 2, TRUE, 0)</f>
        <v>#NAME?</v>
      </c>
      <c r="BB52" s="4">
        <v>4.2</v>
      </c>
      <c r="BC52" s="4" t="e">
        <f t="array" aca="1" ref="BC52" ca="1">_xludf.IFS(BB52&gt;5.1, 1, BB52&lt;3.5, 2, TRUE, 0)</f>
        <v>#NAME?</v>
      </c>
      <c r="BD52" s="4">
        <v>6.7</v>
      </c>
      <c r="BE52" s="4">
        <v>0</v>
      </c>
      <c r="BF52" s="4">
        <v>4</v>
      </c>
      <c r="BG52" s="4">
        <v>0</v>
      </c>
      <c r="BH52" s="4">
        <v>2.7</v>
      </c>
      <c r="BI52" s="4">
        <v>0</v>
      </c>
      <c r="BJ52" s="4">
        <v>133</v>
      </c>
      <c r="BK52" s="4">
        <v>1</v>
      </c>
      <c r="BL52" s="4">
        <v>41</v>
      </c>
      <c r="BM52" s="4">
        <v>0</v>
      </c>
      <c r="BN52" s="4">
        <v>191</v>
      </c>
      <c r="BO52" s="4">
        <v>0</v>
      </c>
      <c r="BP52" s="4">
        <v>232</v>
      </c>
      <c r="BQ52" s="4">
        <v>2</v>
      </c>
      <c r="BR52" s="4">
        <v>181</v>
      </c>
      <c r="BS52" s="4">
        <v>0</v>
      </c>
    </row>
    <row r="53" spans="1:71">
      <c r="A53" s="4">
        <v>282862</v>
      </c>
      <c r="B53" s="4" t="s">
        <v>11</v>
      </c>
      <c r="C53" s="4">
        <v>70</v>
      </c>
      <c r="D53" s="4">
        <v>4.62</v>
      </c>
      <c r="E53" s="4" t="e">
        <f t="array" aca="1" ref="E53" ca="1">_xludf.IFS(D53&gt;10, 1, D53&lt;4, 2, TRUE, 0)</f>
        <v>#NAME?</v>
      </c>
      <c r="F53" s="4">
        <v>3.29</v>
      </c>
      <c r="G53" s="4" t="e">
        <f t="array" aca="1" ref="G53" ca="1">_xludf.IFS(F53&gt;6.2, 1, F53&lt;3.7, 2, TRUE, 0)</f>
        <v>#NAME?</v>
      </c>
      <c r="H53" s="4">
        <v>10.4</v>
      </c>
      <c r="I53" s="4" t="e">
        <f t="array" aca="1" ref="I53" ca="1">_xludf.IFS(H53&gt;18, 1, H53&lt;13, 2, TRUE, 0)</f>
        <v>#NAME?</v>
      </c>
      <c r="J53" s="4">
        <v>29.2</v>
      </c>
      <c r="K53" s="4" t="e">
        <f t="array" aca="1" ref="K53" ca="1">_xludf.IFS(J53&gt;55, 1, J53&lt;34, 2, TRUE, 0)</f>
        <v>#NAME?</v>
      </c>
      <c r="L53" s="4">
        <v>88.8</v>
      </c>
      <c r="M53" s="4">
        <v>0</v>
      </c>
      <c r="N53" s="4">
        <v>31.6</v>
      </c>
      <c r="O53" s="4">
        <v>0</v>
      </c>
      <c r="P53" s="4">
        <v>35.6</v>
      </c>
      <c r="Q53" s="4">
        <v>0</v>
      </c>
      <c r="R53" s="4">
        <v>165</v>
      </c>
      <c r="S53" s="4">
        <v>0</v>
      </c>
      <c r="T53" s="4">
        <v>13</v>
      </c>
      <c r="U53" s="4">
        <v>0</v>
      </c>
      <c r="V53" s="4">
        <v>66.7</v>
      </c>
      <c r="W53" s="4">
        <v>0</v>
      </c>
      <c r="X53" s="4">
        <v>21.4</v>
      </c>
      <c r="Y53" s="4">
        <v>2</v>
      </c>
      <c r="Z53" s="4">
        <v>7.8</v>
      </c>
      <c r="AA53" s="4">
        <v>0</v>
      </c>
      <c r="AB53" s="4">
        <v>3.5</v>
      </c>
      <c r="AC53" s="4">
        <v>0</v>
      </c>
      <c r="AD53" s="4">
        <v>0.6</v>
      </c>
      <c r="AE53" s="4">
        <v>0</v>
      </c>
      <c r="AF53" s="4">
        <v>75</v>
      </c>
      <c r="AG53" s="4" t="e">
        <f t="array" aca="1" ref="AG53" ca="1">_xludf.IFS(AF53&gt;100, 1, AF53&lt;70, 2, TRUE, 0)</f>
        <v>#NAME?</v>
      </c>
      <c r="AH53" s="4">
        <v>43.3</v>
      </c>
      <c r="AI53" s="4" t="e">
        <f t="array" aca="1" ref="AI53" ca="1">_xludf.IFS(AH53&gt;20, 1, AH53&lt;8, 2, TRUE, 0)</f>
        <v>#NAME?</v>
      </c>
      <c r="AJ53" s="4">
        <v>11.7</v>
      </c>
      <c r="AK53" s="4" t="e">
        <f t="array" aca="1" ref="AK53" ca="1">_xludf.IFS(AJ53&gt;1.3, 1, AJ53&lt;0.7, 2, TRUE, 0)</f>
        <v>#NAME?</v>
      </c>
      <c r="AL53" s="4">
        <v>12</v>
      </c>
      <c r="AM53" s="4">
        <v>2</v>
      </c>
      <c r="AN53" s="4">
        <v>6</v>
      </c>
      <c r="AO53" s="4" t="e">
        <f t="array" aca="1" ref="AO53" ca="1">_xludf.IFS(AN53&gt;52, 1, AN53&lt;7, 2, TRUE, 0)</f>
        <v>#NAME?</v>
      </c>
      <c r="AP53" s="4">
        <v>5.6</v>
      </c>
      <c r="AQ53" s="4">
        <v>0</v>
      </c>
      <c r="AR53" s="4">
        <v>124</v>
      </c>
      <c r="AS53" s="4">
        <v>0</v>
      </c>
      <c r="AT53" s="4">
        <v>67</v>
      </c>
      <c r="AU53" s="4">
        <v>0</v>
      </c>
      <c r="AV53" s="4">
        <v>8.5</v>
      </c>
      <c r="AW53" s="4">
        <v>2</v>
      </c>
      <c r="AX53" s="4">
        <v>3</v>
      </c>
      <c r="AY53" s="4">
        <v>0</v>
      </c>
      <c r="AZ53" s="4">
        <v>129</v>
      </c>
      <c r="BA53" s="4" t="e">
        <f t="array" aca="1" ref="BA53" ca="1">_xludf.IFS(AZ53&gt;146, 1, AZ53&lt;136, 2, TRUE, 0)</f>
        <v>#NAME?</v>
      </c>
      <c r="BB53" s="4">
        <v>4</v>
      </c>
      <c r="BC53" s="4" t="e">
        <f t="array" aca="1" ref="BC53" ca="1">_xludf.IFS(BB53&gt;5.1, 1, BB53&lt;3.5, 2, TRUE, 0)</f>
        <v>#NAME?</v>
      </c>
      <c r="BD53" s="4">
        <v>5.5</v>
      </c>
      <c r="BE53" s="4">
        <v>2</v>
      </c>
      <c r="BF53" s="4">
        <v>3.7</v>
      </c>
      <c r="BG53" s="4">
        <v>0</v>
      </c>
      <c r="BH53" s="4">
        <v>1.8</v>
      </c>
      <c r="BI53" s="4">
        <v>0</v>
      </c>
      <c r="BJ53" s="4">
        <v>64</v>
      </c>
      <c r="BK53" s="4">
        <v>0</v>
      </c>
      <c r="BL53" s="4">
        <v>71</v>
      </c>
      <c r="BM53" s="4">
        <v>0</v>
      </c>
      <c r="BN53" s="4">
        <v>128</v>
      </c>
      <c r="BO53" s="4">
        <v>2</v>
      </c>
      <c r="BP53" s="4">
        <v>199</v>
      </c>
      <c r="BQ53" s="4">
        <v>2</v>
      </c>
      <c r="BR53" s="4">
        <v>386</v>
      </c>
      <c r="BS53" s="4">
        <v>0</v>
      </c>
    </row>
    <row r="54" spans="1:71">
      <c r="A54" s="4">
        <v>314908</v>
      </c>
      <c r="B54" s="4" t="s">
        <v>11</v>
      </c>
      <c r="C54" s="4">
        <v>81</v>
      </c>
      <c r="D54" s="4">
        <v>4.57</v>
      </c>
      <c r="E54" s="4" t="e">
        <f t="array" aca="1" ref="E54" ca="1">_xludf.IFS(D54&gt;10, 1, D54&lt;4, 2, TRUE, 0)</f>
        <v>#NAME?</v>
      </c>
      <c r="F54" s="4">
        <v>3.51</v>
      </c>
      <c r="G54" s="4" t="e">
        <f t="array" aca="1" ref="G54" ca="1">_xludf.IFS(F54&gt;6.2, 1, F54&lt;3.7, 2, TRUE, 0)</f>
        <v>#NAME?</v>
      </c>
      <c r="H54" s="4">
        <v>11.5</v>
      </c>
      <c r="I54" s="4" t="e">
        <f t="array" aca="1" ref="I54" ca="1">_xludf.IFS(H54&gt;18, 1, H54&lt;13, 2, TRUE, 0)</f>
        <v>#NAME?</v>
      </c>
      <c r="J54" s="4">
        <v>33.5</v>
      </c>
      <c r="K54" s="4" t="e">
        <f t="array" aca="1" ref="K54" ca="1">_xludf.IFS(J54&gt;55, 1, J54&lt;34, 2, TRUE, 0)</f>
        <v>#NAME?</v>
      </c>
      <c r="L54" s="4">
        <v>95.4</v>
      </c>
      <c r="M54" s="4">
        <v>0</v>
      </c>
      <c r="N54" s="4">
        <v>32.799999999999997</v>
      </c>
      <c r="O54" s="4">
        <v>1</v>
      </c>
      <c r="P54" s="4">
        <v>34.299999999999997</v>
      </c>
      <c r="Q54" s="4">
        <v>0</v>
      </c>
      <c r="R54" s="4">
        <v>79</v>
      </c>
      <c r="S54" s="4">
        <v>2</v>
      </c>
      <c r="T54" s="4">
        <v>14</v>
      </c>
      <c r="U54" s="4">
        <v>0</v>
      </c>
      <c r="V54" s="4">
        <v>60.5</v>
      </c>
      <c r="W54" s="4">
        <v>0</v>
      </c>
      <c r="X54" s="4">
        <v>18.2</v>
      </c>
      <c r="Y54" s="4">
        <v>2</v>
      </c>
      <c r="Z54" s="4">
        <v>12.5</v>
      </c>
      <c r="AA54" s="4">
        <v>1</v>
      </c>
      <c r="AB54" s="4">
        <v>7.9</v>
      </c>
      <c r="AC54" s="4">
        <v>1</v>
      </c>
      <c r="AD54" s="4">
        <v>0.9</v>
      </c>
      <c r="AE54" s="4">
        <v>0</v>
      </c>
      <c r="AF54" s="4">
        <v>85</v>
      </c>
      <c r="AG54" s="4" t="e">
        <f t="array" aca="1" ref="AG54" ca="1">_xludf.IFS(AF54&gt;100, 1, AF54&lt;70, 2, TRUE, 0)</f>
        <v>#NAME?</v>
      </c>
      <c r="AH54" s="4">
        <v>68.5</v>
      </c>
      <c r="AI54" s="4" t="e">
        <f t="array" aca="1" ref="AI54" ca="1">_xludf.IFS(AH54&gt;20, 1, AH54&lt;8, 2, TRUE, 0)</f>
        <v>#NAME?</v>
      </c>
      <c r="AJ54" s="4">
        <v>7</v>
      </c>
      <c r="AK54" s="4" t="e">
        <f t="array" aca="1" ref="AK54" ca="1">_xludf.IFS(AJ54&gt;1.3, 1, AJ54&lt;0.7, 2, TRUE, 0)</f>
        <v>#NAME?</v>
      </c>
      <c r="AL54" s="4">
        <v>29</v>
      </c>
      <c r="AM54" s="4">
        <v>0</v>
      </c>
      <c r="AN54" s="4">
        <v>21</v>
      </c>
      <c r="AO54" s="4" t="e">
        <f t="array" aca="1" ref="AO54" ca="1">_xludf.IFS(AN54&gt;52, 1, AN54&lt;7, 2, TRUE, 0)</f>
        <v>#NAME?</v>
      </c>
      <c r="AP54" s="4">
        <v>1.5</v>
      </c>
      <c r="AQ54" s="4">
        <v>2</v>
      </c>
      <c r="AR54" s="4">
        <v>117</v>
      </c>
      <c r="AS54" s="4">
        <v>0</v>
      </c>
      <c r="AT54" s="4">
        <v>68</v>
      </c>
      <c r="AU54" s="4">
        <v>0</v>
      </c>
      <c r="AV54" s="4">
        <v>9.9</v>
      </c>
      <c r="AW54" s="4">
        <v>0</v>
      </c>
      <c r="AX54" s="4">
        <v>5.3</v>
      </c>
      <c r="AY54" s="4">
        <v>1</v>
      </c>
      <c r="AZ54" s="4">
        <v>136</v>
      </c>
      <c r="BA54" s="4" t="e">
        <f t="array" aca="1" ref="BA54" ca="1">_xludf.IFS(AZ54&gt;146, 1, AZ54&lt;136, 2, TRUE, 0)</f>
        <v>#NAME?</v>
      </c>
      <c r="BB54" s="4">
        <v>5.3</v>
      </c>
      <c r="BC54" s="4" t="e">
        <f t="array" aca="1" ref="BC54" ca="1">_xludf.IFS(BB54&gt;5.1, 1, BB54&lt;3.5, 2, TRUE, 0)</f>
        <v>#NAME?</v>
      </c>
      <c r="BD54" s="4">
        <v>7</v>
      </c>
      <c r="BE54" s="4">
        <v>0</v>
      </c>
      <c r="BF54" s="4">
        <v>3.5</v>
      </c>
      <c r="BG54" s="4">
        <v>0</v>
      </c>
      <c r="BH54" s="4">
        <v>3.5</v>
      </c>
      <c r="BI54" s="4">
        <v>0</v>
      </c>
      <c r="BJ54" s="4">
        <v>132</v>
      </c>
      <c r="BK54" s="4">
        <v>1</v>
      </c>
      <c r="BL54" s="4">
        <v>63</v>
      </c>
      <c r="BM54" s="4">
        <v>0</v>
      </c>
      <c r="BN54" s="4">
        <v>139</v>
      </c>
      <c r="BO54" s="4">
        <v>0</v>
      </c>
      <c r="BP54" s="4">
        <v>202</v>
      </c>
      <c r="BQ54" s="4">
        <v>2</v>
      </c>
      <c r="BR54" s="4">
        <v>532</v>
      </c>
      <c r="BS54" s="4">
        <v>1</v>
      </c>
    </row>
    <row r="55" spans="1:71">
      <c r="A55" s="4">
        <v>315172</v>
      </c>
      <c r="B55" s="4" t="s">
        <v>21</v>
      </c>
      <c r="C55" s="4">
        <v>53</v>
      </c>
      <c r="D55" s="4">
        <v>11.47</v>
      </c>
      <c r="E55" s="4" t="e">
        <f t="array" aca="1" ref="E55" ca="1">_xludf.IFS(D55&gt;10, 1, D55&lt;4, 2, TRUE, 0)</f>
        <v>#NAME?</v>
      </c>
      <c r="F55" s="4">
        <v>3.17</v>
      </c>
      <c r="G55" s="4" t="e">
        <f t="array" aca="1" ref="G55" ca="1">_xludf.IFS(F55&gt;6.2, 1, F55&lt;3.7, 2, TRUE, 0)</f>
        <v>#NAME?</v>
      </c>
      <c r="H55" s="4">
        <v>8.6999999999999993</v>
      </c>
      <c r="I55" s="4" t="e">
        <f t="array" aca="1" ref="I55" ca="1">_xludf.IFS(H55&gt;18, 1, H55&lt;13, 2, TRUE, 0)</f>
        <v>#NAME?</v>
      </c>
      <c r="J55" s="4">
        <v>27.4</v>
      </c>
      <c r="K55" s="4" t="e">
        <f t="array" aca="1" ref="K55" ca="1">_xludf.IFS(J55&gt;55, 1, J55&lt;34, 2, TRUE, 0)</f>
        <v>#NAME?</v>
      </c>
      <c r="L55" s="4">
        <v>86.4</v>
      </c>
      <c r="M55" s="4">
        <v>0</v>
      </c>
      <c r="N55" s="4">
        <v>27.4</v>
      </c>
      <c r="O55" s="4">
        <v>0</v>
      </c>
      <c r="P55" s="4">
        <v>31.8</v>
      </c>
      <c r="Q55" s="4">
        <v>0</v>
      </c>
      <c r="R55" s="4">
        <v>289</v>
      </c>
      <c r="S55" s="4">
        <v>0</v>
      </c>
      <c r="T55" s="4">
        <v>14.8</v>
      </c>
      <c r="U55" s="4">
        <v>0</v>
      </c>
      <c r="V55" s="4">
        <v>77.599999999999994</v>
      </c>
      <c r="W55" s="4">
        <v>0</v>
      </c>
      <c r="X55" s="4">
        <v>16.399999999999999</v>
      </c>
      <c r="Y55" s="4">
        <v>2</v>
      </c>
      <c r="Z55" s="4">
        <v>4.5</v>
      </c>
      <c r="AA55" s="4">
        <v>0</v>
      </c>
      <c r="AB55" s="4">
        <v>1.2</v>
      </c>
      <c r="AC55" s="4">
        <v>0</v>
      </c>
      <c r="AD55" s="4">
        <v>0.3</v>
      </c>
      <c r="AE55" s="4">
        <v>0</v>
      </c>
      <c r="AF55" s="4">
        <v>300</v>
      </c>
      <c r="AG55" s="4" t="e">
        <f t="array" aca="1" ref="AG55" ca="1">_xludf.IFS(AF55&gt;100, 1, AF55&lt;70, 2, TRUE, 0)</f>
        <v>#NAME?</v>
      </c>
      <c r="AH55" s="4">
        <v>52.9</v>
      </c>
      <c r="AI55" s="4" t="e">
        <f t="array" aca="1" ref="AI55" ca="1">_xludf.IFS(AH55&gt;20, 1, AH55&lt;8, 2, TRUE, 0)</f>
        <v>#NAME?</v>
      </c>
      <c r="AJ55" s="4">
        <v>6.7</v>
      </c>
      <c r="AK55" s="4" t="e">
        <f t="array" aca="1" ref="AK55" ca="1">_xludf.IFS(AJ55&gt;1.3, 1, AJ55&lt;0.7, 2, TRUE, 0)</f>
        <v>#NAME?</v>
      </c>
      <c r="AL55" s="4">
        <v>7</v>
      </c>
      <c r="AM55" s="4">
        <v>2</v>
      </c>
      <c r="AN55" s="4">
        <v>4</v>
      </c>
      <c r="AO55" s="4" t="e">
        <f t="array" aca="1" ref="AO55" ca="1">_xludf.IFS(AN55&gt;52, 1, AN55&lt;7, 2, TRUE, 0)</f>
        <v>#NAME?</v>
      </c>
      <c r="AP55" s="4">
        <v>6.3</v>
      </c>
      <c r="AQ55" s="4">
        <v>0</v>
      </c>
      <c r="AR55" s="4">
        <v>122</v>
      </c>
      <c r="AS55" s="4">
        <v>0</v>
      </c>
      <c r="AT55" s="4">
        <v>154</v>
      </c>
      <c r="AU55" s="4">
        <v>1</v>
      </c>
      <c r="AV55" s="4">
        <v>9.1999999999999993</v>
      </c>
      <c r="AW55" s="4">
        <v>0</v>
      </c>
      <c r="AX55" s="4">
        <v>4.2</v>
      </c>
      <c r="AY55" s="4">
        <v>0</v>
      </c>
      <c r="AZ55" s="4">
        <v>135</v>
      </c>
      <c r="BA55" s="4" t="e">
        <f t="array" aca="1" ref="BA55" ca="1">_xludf.IFS(AZ55&gt;146, 1, AZ55&lt;136, 2, TRUE, 0)</f>
        <v>#NAME?</v>
      </c>
      <c r="BB55" s="4">
        <v>3.9</v>
      </c>
      <c r="BC55" s="4" t="e">
        <f t="array" aca="1" ref="BC55" ca="1">_xludf.IFS(BB55&gt;5.1, 1, BB55&lt;3.5, 2, TRUE, 0)</f>
        <v>#NAME?</v>
      </c>
      <c r="BD55" s="4">
        <v>7.8</v>
      </c>
      <c r="BE55" s="4">
        <v>0</v>
      </c>
      <c r="BF55" s="4">
        <v>3.2</v>
      </c>
      <c r="BG55" s="4">
        <v>2</v>
      </c>
      <c r="BH55" s="4">
        <v>4.5999999999999996</v>
      </c>
      <c r="BI55" s="4">
        <v>1</v>
      </c>
      <c r="BJ55" s="4">
        <v>164</v>
      </c>
      <c r="BK55" s="4">
        <v>1</v>
      </c>
      <c r="BL55" s="4">
        <v>27</v>
      </c>
      <c r="BM55" s="4">
        <v>2</v>
      </c>
      <c r="BN55" s="4">
        <v>133</v>
      </c>
      <c r="BO55" s="4">
        <v>2</v>
      </c>
      <c r="BP55" s="4">
        <v>160</v>
      </c>
      <c r="BQ55" s="4">
        <v>2</v>
      </c>
      <c r="BR55" s="4">
        <v>859</v>
      </c>
      <c r="BS55" s="4">
        <v>1</v>
      </c>
    </row>
    <row r="56" spans="1:71">
      <c r="A56" s="4">
        <v>320078</v>
      </c>
      <c r="B56" s="4" t="s">
        <v>11</v>
      </c>
      <c r="C56" s="4">
        <v>68</v>
      </c>
      <c r="D56" s="4">
        <v>3.31</v>
      </c>
      <c r="E56" s="4" t="e">
        <f t="array" aca="1" ref="E56" ca="1">_xludf.IFS(D56&gt;10, 1, D56&lt;4, 2, TRUE, 0)</f>
        <v>#NAME?</v>
      </c>
      <c r="F56" s="4">
        <v>3.73</v>
      </c>
      <c r="G56" s="4" t="e">
        <f t="array" aca="1" ref="G56" ca="1">_xludf.IFS(F56&gt;6.2, 1, F56&lt;3.7, 2, TRUE, 0)</f>
        <v>#NAME?</v>
      </c>
      <c r="H56" s="4">
        <v>11</v>
      </c>
      <c r="I56" s="4" t="e">
        <f t="array" aca="1" ref="I56" ca="1">_xludf.IFS(H56&gt;18, 1, H56&lt;13, 2, TRUE, 0)</f>
        <v>#NAME?</v>
      </c>
      <c r="J56" s="4">
        <v>31.7</v>
      </c>
      <c r="K56" s="4" t="e">
        <f t="array" aca="1" ref="K56" ca="1">_xludf.IFS(J56&gt;55, 1, J56&lt;34, 2, TRUE, 0)</f>
        <v>#NAME?</v>
      </c>
      <c r="L56" s="4">
        <v>85</v>
      </c>
      <c r="M56" s="4">
        <v>0</v>
      </c>
      <c r="N56" s="4">
        <v>29.5</v>
      </c>
      <c r="O56" s="4">
        <v>0</v>
      </c>
      <c r="P56" s="4">
        <v>34.700000000000003</v>
      </c>
      <c r="Q56" s="4">
        <v>0</v>
      </c>
      <c r="R56" s="4">
        <v>121</v>
      </c>
      <c r="S56" s="4">
        <v>2</v>
      </c>
      <c r="T56" s="4">
        <v>12.8</v>
      </c>
      <c r="U56" s="4">
        <v>0</v>
      </c>
      <c r="V56" s="4">
        <v>33.799999999999997</v>
      </c>
      <c r="W56" s="4">
        <v>2</v>
      </c>
      <c r="X56" s="4">
        <v>45.6</v>
      </c>
      <c r="Y56" s="4">
        <v>1</v>
      </c>
      <c r="Z56" s="4">
        <v>11.2</v>
      </c>
      <c r="AA56" s="4">
        <v>1</v>
      </c>
      <c r="AB56" s="4">
        <v>9.1</v>
      </c>
      <c r="AC56" s="4">
        <v>1</v>
      </c>
      <c r="AD56" s="4">
        <v>0.3</v>
      </c>
      <c r="AE56" s="4">
        <v>0</v>
      </c>
      <c r="AF56" s="4">
        <v>267</v>
      </c>
      <c r="AG56" s="4" t="e">
        <f t="array" aca="1" ref="AG56" ca="1">_xludf.IFS(AF56&gt;100, 1, AF56&lt;70, 2, TRUE, 0)</f>
        <v>#NAME?</v>
      </c>
      <c r="AH56" s="4">
        <v>63.4</v>
      </c>
      <c r="AI56" s="4" t="e">
        <f t="array" aca="1" ref="AI56" ca="1">_xludf.IFS(AH56&gt;20, 1, AH56&lt;8, 2, TRUE, 0)</f>
        <v>#NAME?</v>
      </c>
      <c r="AJ56" s="4">
        <v>8.6999999999999993</v>
      </c>
      <c r="AK56" s="4" t="e">
        <f t="array" aca="1" ref="AK56" ca="1">_xludf.IFS(AJ56&gt;1.3, 1, AJ56&lt;0.7, 2, TRUE, 0)</f>
        <v>#NAME?</v>
      </c>
      <c r="AL56" s="4">
        <v>23</v>
      </c>
      <c r="AM56" s="4">
        <v>0</v>
      </c>
      <c r="AN56" s="4">
        <v>13</v>
      </c>
      <c r="AO56" s="4" t="e">
        <f t="array" aca="1" ref="AO56" ca="1">_xludf.IFS(AN56&gt;52, 1, AN56&lt;7, 2, TRUE, 0)</f>
        <v>#NAME?</v>
      </c>
      <c r="AP56" s="4">
        <v>5.7</v>
      </c>
      <c r="AQ56" s="4">
        <v>0</v>
      </c>
      <c r="AR56" s="4">
        <v>132</v>
      </c>
      <c r="AS56" s="4">
        <v>0</v>
      </c>
      <c r="AT56" s="4">
        <v>106</v>
      </c>
      <c r="AU56" s="4">
        <v>0</v>
      </c>
      <c r="AV56" s="4">
        <v>8.1</v>
      </c>
      <c r="AW56" s="4">
        <v>2</v>
      </c>
      <c r="AX56" s="4">
        <v>4.5999999999999996</v>
      </c>
      <c r="AY56" s="4">
        <v>0</v>
      </c>
      <c r="AZ56" s="4">
        <v>131</v>
      </c>
      <c r="BA56" s="4" t="e">
        <f t="array" aca="1" ref="BA56" ca="1">_xludf.IFS(AZ56&gt;146, 1, AZ56&lt;136, 2, TRUE, 0)</f>
        <v>#NAME?</v>
      </c>
      <c r="BB56" s="4">
        <v>4.7</v>
      </c>
      <c r="BC56" s="4" t="e">
        <f t="array" aca="1" ref="BC56" ca="1">_xludf.IFS(BB56&gt;5.1, 1, BB56&lt;3.5, 2, TRUE, 0)</f>
        <v>#NAME?</v>
      </c>
      <c r="BD56" s="4">
        <v>7.1</v>
      </c>
      <c r="BE56" s="4">
        <v>0</v>
      </c>
      <c r="BF56" s="4">
        <v>4.3</v>
      </c>
      <c r="BG56" s="4">
        <v>0</v>
      </c>
      <c r="BH56" s="4">
        <v>2.8</v>
      </c>
      <c r="BI56" s="4">
        <v>0</v>
      </c>
      <c r="BJ56" s="4">
        <v>87</v>
      </c>
      <c r="BK56" s="4">
        <v>0</v>
      </c>
      <c r="BL56" s="4">
        <v>81</v>
      </c>
      <c r="BM56" s="4">
        <v>0</v>
      </c>
      <c r="BN56" s="4">
        <v>123</v>
      </c>
      <c r="BO56" s="4">
        <v>2</v>
      </c>
      <c r="BP56" s="4">
        <v>204</v>
      </c>
      <c r="BQ56" s="4">
        <v>2</v>
      </c>
      <c r="BR56" s="4">
        <v>179</v>
      </c>
      <c r="BS56" s="4">
        <v>0</v>
      </c>
    </row>
    <row r="57" spans="1:71">
      <c r="A57" s="4">
        <v>323098</v>
      </c>
      <c r="B57" s="4" t="s">
        <v>21</v>
      </c>
      <c r="C57" s="4">
        <v>49</v>
      </c>
      <c r="D57" s="4">
        <v>9.6199999999999992</v>
      </c>
      <c r="E57" s="4" t="e">
        <f t="array" aca="1" ref="E57" ca="1">_xludf.IFS(D57&gt;10, 1, D57&lt;4, 2, TRUE, 0)</f>
        <v>#NAME?</v>
      </c>
      <c r="F57" s="4">
        <v>4.2300000000000004</v>
      </c>
      <c r="G57" s="4" t="e">
        <f t="array" aca="1" ref="G57" ca="1">_xludf.IFS(F57&gt;6.2, 1, F57&lt;3.7, 2, TRUE, 0)</f>
        <v>#NAME?</v>
      </c>
      <c r="H57" s="4">
        <v>11.8</v>
      </c>
      <c r="I57" s="4" t="e">
        <f t="array" aca="1" ref="I57" ca="1">_xludf.IFS(H57&gt;18, 1, H57&lt;13, 2, TRUE, 0)</f>
        <v>#NAME?</v>
      </c>
      <c r="J57" s="4">
        <v>35.200000000000003</v>
      </c>
      <c r="K57" s="4" t="e">
        <f t="array" aca="1" ref="K57" ca="1">_xludf.IFS(J57&gt;55, 1, J57&lt;34, 2, TRUE, 0)</f>
        <v>#NAME?</v>
      </c>
      <c r="L57" s="4">
        <v>83.2</v>
      </c>
      <c r="M57" s="4">
        <v>0</v>
      </c>
      <c r="N57" s="4">
        <v>27.9</v>
      </c>
      <c r="O57" s="4">
        <v>0</v>
      </c>
      <c r="P57" s="4">
        <v>33.5</v>
      </c>
      <c r="Q57" s="4">
        <v>0</v>
      </c>
      <c r="R57" s="4">
        <v>363</v>
      </c>
      <c r="S57" s="4">
        <v>0</v>
      </c>
      <c r="T57" s="4">
        <v>14.4</v>
      </c>
      <c r="U57" s="4">
        <v>0</v>
      </c>
      <c r="V57" s="4">
        <v>71.5</v>
      </c>
      <c r="W57" s="4">
        <v>0</v>
      </c>
      <c r="X57" s="4">
        <v>18.100000000000001</v>
      </c>
      <c r="Y57" s="4">
        <v>2</v>
      </c>
      <c r="Z57" s="4">
        <v>5.8</v>
      </c>
      <c r="AA57" s="4">
        <v>0</v>
      </c>
      <c r="AB57" s="4">
        <v>4.0999999999999996</v>
      </c>
      <c r="AC57" s="4">
        <v>0</v>
      </c>
      <c r="AD57" s="4">
        <v>0.5</v>
      </c>
      <c r="AE57" s="4">
        <v>0</v>
      </c>
      <c r="AF57" s="4">
        <v>199</v>
      </c>
      <c r="AG57" s="4" t="e">
        <f t="array" aca="1" ref="AG57" ca="1">_xludf.IFS(AF57&gt;100, 1, AF57&lt;70, 2, TRUE, 0)</f>
        <v>#NAME?</v>
      </c>
      <c r="AH57" s="4">
        <v>86.2</v>
      </c>
      <c r="AI57" s="4" t="e">
        <f t="array" aca="1" ref="AI57" ca="1">_xludf.IFS(AH57&gt;20, 1, AH57&lt;8, 2, TRUE, 0)</f>
        <v>#NAME?</v>
      </c>
      <c r="AJ57" s="4">
        <v>10.9</v>
      </c>
      <c r="AK57" s="4" t="e">
        <f t="array" aca="1" ref="AK57" ca="1">_xludf.IFS(AJ57&gt;1.3, 1, AJ57&lt;0.7, 2, TRUE, 0)</f>
        <v>#NAME?</v>
      </c>
      <c r="AL57" s="4">
        <v>23</v>
      </c>
      <c r="AM57" s="4">
        <v>0</v>
      </c>
      <c r="AN57" s="4">
        <v>24</v>
      </c>
      <c r="AO57" s="4" t="e">
        <f t="array" aca="1" ref="AO57" ca="1">_xludf.IFS(AN57&gt;52, 1, AN57&lt;7, 2, TRUE, 0)</f>
        <v>#NAME?</v>
      </c>
      <c r="AP57" s="4">
        <v>9.3000000000000007</v>
      </c>
      <c r="AQ57" s="4">
        <v>1</v>
      </c>
      <c r="AR57" s="4">
        <v>226</v>
      </c>
      <c r="AS57" s="4">
        <v>1</v>
      </c>
      <c r="AT57" s="4">
        <v>274</v>
      </c>
      <c r="AU57" s="4">
        <v>1</v>
      </c>
      <c r="AV57" s="4">
        <v>9.9</v>
      </c>
      <c r="AW57" s="4">
        <v>0</v>
      </c>
      <c r="AX57" s="4">
        <v>5.4</v>
      </c>
      <c r="AY57" s="4">
        <v>1</v>
      </c>
      <c r="AZ57" s="4">
        <v>135</v>
      </c>
      <c r="BA57" s="4" t="e">
        <f t="array" aca="1" ref="BA57" ca="1">_xludf.IFS(AZ57&gt;146, 1, AZ57&lt;136, 2, TRUE, 0)</f>
        <v>#NAME?</v>
      </c>
      <c r="BB57" s="4">
        <v>4.3</v>
      </c>
      <c r="BC57" s="4" t="e">
        <f t="array" aca="1" ref="BC57" ca="1">_xludf.IFS(BB57&gt;5.1, 1, BB57&lt;3.5, 2, TRUE, 0)</f>
        <v>#NAME?</v>
      </c>
      <c r="BD57" s="4">
        <v>6.8</v>
      </c>
      <c r="BE57" s="4">
        <v>0</v>
      </c>
      <c r="BF57" s="4">
        <v>4.0999999999999996</v>
      </c>
      <c r="BG57" s="4">
        <v>0</v>
      </c>
      <c r="BH57" s="4">
        <v>2.7</v>
      </c>
      <c r="BI57" s="4">
        <v>0</v>
      </c>
      <c r="BJ57" s="4">
        <v>237</v>
      </c>
      <c r="BK57" s="4">
        <v>1</v>
      </c>
      <c r="BL57" s="4">
        <v>41</v>
      </c>
      <c r="BM57" s="4">
        <v>0</v>
      </c>
      <c r="BN57" s="4">
        <v>251</v>
      </c>
      <c r="BO57" s="4">
        <v>0</v>
      </c>
      <c r="BP57" s="4">
        <v>292</v>
      </c>
      <c r="BQ57" s="4">
        <v>0</v>
      </c>
      <c r="BR57" s="4">
        <v>97</v>
      </c>
      <c r="BS57" s="4">
        <v>0</v>
      </c>
    </row>
    <row r="58" spans="1:71">
      <c r="A58" s="4">
        <v>330181</v>
      </c>
      <c r="B58" s="4" t="s">
        <v>21</v>
      </c>
      <c r="C58" s="4">
        <v>67</v>
      </c>
      <c r="D58" s="4">
        <v>7.97</v>
      </c>
      <c r="E58" s="4" t="e">
        <f t="array" aca="1" ref="E58" ca="1">_xludf.IFS(D58&gt;10, 1, D58&lt;4, 2, TRUE, 0)</f>
        <v>#NAME?</v>
      </c>
      <c r="F58" s="4">
        <v>3.9</v>
      </c>
      <c r="G58" s="4" t="e">
        <f t="array" aca="1" ref="G58" ca="1">_xludf.IFS(F58&gt;6.2, 1, F58&lt;3.7, 2, TRUE, 0)</f>
        <v>#NAME?</v>
      </c>
      <c r="H58" s="4">
        <v>11.4</v>
      </c>
      <c r="I58" s="4" t="e">
        <f t="array" aca="1" ref="I58" ca="1">_xludf.IFS(H58&gt;18, 1, H58&lt;13, 2, TRUE, 0)</f>
        <v>#NAME?</v>
      </c>
      <c r="J58" s="4">
        <v>34.299999999999997</v>
      </c>
      <c r="K58" s="4" t="e">
        <f t="array" aca="1" ref="K58" ca="1">_xludf.IFS(J58&gt;55, 1, J58&lt;34, 2, TRUE, 0)</f>
        <v>#NAME?</v>
      </c>
      <c r="L58" s="4">
        <v>87.9</v>
      </c>
      <c r="M58" s="4">
        <v>0</v>
      </c>
      <c r="N58" s="4">
        <v>29.2</v>
      </c>
      <c r="O58" s="4">
        <v>0</v>
      </c>
      <c r="P58" s="4">
        <v>33.200000000000003</v>
      </c>
      <c r="Q58" s="4">
        <v>0</v>
      </c>
      <c r="R58" s="4">
        <v>214</v>
      </c>
      <c r="S58" s="4">
        <v>0</v>
      </c>
      <c r="T58" s="4">
        <v>13.9</v>
      </c>
      <c r="U58" s="4">
        <v>0</v>
      </c>
      <c r="V58" s="4">
        <v>78.599999999999994</v>
      </c>
      <c r="W58" s="4">
        <v>1</v>
      </c>
      <c r="X58" s="4">
        <v>15.4</v>
      </c>
      <c r="Y58" s="4">
        <v>2</v>
      </c>
      <c r="Z58" s="4">
        <v>5.4</v>
      </c>
      <c r="AA58" s="4">
        <v>0</v>
      </c>
      <c r="AB58" s="4">
        <v>0.3</v>
      </c>
      <c r="AC58" s="4">
        <v>0</v>
      </c>
      <c r="AD58" s="4">
        <v>0.3</v>
      </c>
      <c r="AE58" s="4">
        <v>0</v>
      </c>
      <c r="AF58" s="4">
        <v>393</v>
      </c>
      <c r="AG58" s="4" t="e">
        <f t="array" aca="1" ref="AG58" ca="1">_xludf.IFS(AF58&gt;100, 1, AF58&lt;70, 2, TRUE, 0)</f>
        <v>#NAME?</v>
      </c>
      <c r="AH58" s="4">
        <v>71.2</v>
      </c>
      <c r="AI58" s="4" t="e">
        <f t="array" aca="1" ref="AI58" ca="1">_xludf.IFS(AH58&gt;20, 1, AH58&lt;8, 2, TRUE, 0)</f>
        <v>#NAME?</v>
      </c>
      <c r="AJ58" s="4">
        <v>8</v>
      </c>
      <c r="AK58" s="4" t="e">
        <f t="array" aca="1" ref="AK58" ca="1">_xludf.IFS(AJ58&gt;1.3, 1, AJ58&lt;0.7, 2, TRUE, 0)</f>
        <v>#NAME?</v>
      </c>
      <c r="AL58" s="4">
        <v>12</v>
      </c>
      <c r="AM58" s="4">
        <v>2</v>
      </c>
      <c r="AN58" s="4">
        <v>10</v>
      </c>
      <c r="AO58" s="4" t="e">
        <f t="array" aca="1" ref="AO58" ca="1">_xludf.IFS(AN58&gt;52, 1, AN58&lt;7, 2, TRUE, 0)</f>
        <v>#NAME?</v>
      </c>
      <c r="AP58" s="4">
        <v>6.4</v>
      </c>
      <c r="AQ58" s="4">
        <v>0</v>
      </c>
      <c r="AR58" s="4">
        <v>181</v>
      </c>
      <c r="AS58" s="4">
        <v>0</v>
      </c>
      <c r="AT58" s="4">
        <v>210</v>
      </c>
      <c r="AU58" s="4">
        <v>1</v>
      </c>
      <c r="AV58" s="4">
        <v>9</v>
      </c>
      <c r="AW58" s="4">
        <v>0</v>
      </c>
      <c r="AX58" s="4">
        <v>2.7</v>
      </c>
      <c r="AY58" s="4">
        <v>0</v>
      </c>
      <c r="AZ58" s="4">
        <v>135</v>
      </c>
      <c r="BA58" s="4" t="e">
        <f t="array" aca="1" ref="BA58" ca="1">_xludf.IFS(AZ58&gt;146, 1, AZ58&lt;136, 2, TRUE, 0)</f>
        <v>#NAME?</v>
      </c>
      <c r="BB58" s="4">
        <v>4.0999999999999996</v>
      </c>
      <c r="BC58" s="4" t="e">
        <f t="array" aca="1" ref="BC58" ca="1">_xludf.IFS(BB58&gt;5.1, 1, BB58&lt;3.5, 2, TRUE, 0)</f>
        <v>#NAME?</v>
      </c>
      <c r="BD58" s="4">
        <v>7.3</v>
      </c>
      <c r="BE58" s="4">
        <v>0</v>
      </c>
      <c r="BF58" s="4">
        <v>4.2</v>
      </c>
      <c r="BG58" s="4">
        <v>0</v>
      </c>
      <c r="BH58" s="4">
        <v>3.1</v>
      </c>
      <c r="BI58" s="4">
        <v>0</v>
      </c>
      <c r="BJ58" s="4">
        <v>64</v>
      </c>
      <c r="BK58" s="4">
        <v>0</v>
      </c>
      <c r="BL58" s="4">
        <v>54</v>
      </c>
      <c r="BM58" s="4">
        <v>0</v>
      </c>
      <c r="BN58" s="4">
        <v>165</v>
      </c>
      <c r="BO58" s="4">
        <v>0</v>
      </c>
      <c r="BP58" s="4">
        <v>219</v>
      </c>
      <c r="BQ58" s="4">
        <v>2</v>
      </c>
      <c r="BR58" s="4">
        <v>252</v>
      </c>
      <c r="BS58" s="4">
        <v>0</v>
      </c>
    </row>
    <row r="59" spans="1:71">
      <c r="A59" s="4">
        <v>331383</v>
      </c>
      <c r="B59" s="4" t="s">
        <v>11</v>
      </c>
      <c r="C59" s="4">
        <v>69</v>
      </c>
      <c r="D59" s="4">
        <v>6.51</v>
      </c>
      <c r="E59" s="4" t="e">
        <f t="array" aca="1" ref="E59" ca="1">_xludf.IFS(D59&gt;10, 1, D59&lt;4, 2, TRUE, 0)</f>
        <v>#NAME?</v>
      </c>
      <c r="F59" s="4">
        <v>3.72</v>
      </c>
      <c r="G59" s="4" t="e">
        <f t="array" aca="1" ref="G59" ca="1">_xludf.IFS(F59&gt;6.2, 1, F59&lt;3.7, 2, TRUE, 0)</f>
        <v>#NAME?</v>
      </c>
      <c r="H59" s="4">
        <v>11.4</v>
      </c>
      <c r="I59" s="4" t="e">
        <f t="array" aca="1" ref="I59" ca="1">_xludf.IFS(H59&gt;18, 1, H59&lt;13, 2, TRUE, 0)</f>
        <v>#NAME?</v>
      </c>
      <c r="J59" s="4">
        <v>34</v>
      </c>
      <c r="K59" s="4" t="e">
        <f t="array" aca="1" ref="K59" ca="1">_xludf.IFS(J59&gt;55, 1, J59&lt;34, 2, TRUE, 0)</f>
        <v>#NAME?</v>
      </c>
      <c r="L59" s="4">
        <v>91.4</v>
      </c>
      <c r="M59" s="4">
        <v>0</v>
      </c>
      <c r="N59" s="4">
        <v>30.6</v>
      </c>
      <c r="O59" s="4">
        <v>0</v>
      </c>
      <c r="P59" s="4">
        <v>33.5</v>
      </c>
      <c r="Q59" s="4">
        <v>0</v>
      </c>
      <c r="R59" s="4">
        <v>216</v>
      </c>
      <c r="S59" s="4">
        <v>0</v>
      </c>
      <c r="T59" s="4">
        <v>14.7</v>
      </c>
      <c r="U59" s="4">
        <v>0</v>
      </c>
      <c r="V59" s="4">
        <v>70.599999999999994</v>
      </c>
      <c r="W59" s="4">
        <v>0</v>
      </c>
      <c r="X59" s="4">
        <v>17.7</v>
      </c>
      <c r="Y59" s="4">
        <v>2</v>
      </c>
      <c r="Z59" s="4">
        <v>6.8</v>
      </c>
      <c r="AA59" s="4">
        <v>0</v>
      </c>
      <c r="AB59" s="4">
        <v>4</v>
      </c>
      <c r="AC59" s="4">
        <v>0</v>
      </c>
      <c r="AD59" s="4">
        <v>0.9</v>
      </c>
      <c r="AE59" s="4">
        <v>0</v>
      </c>
      <c r="AF59" s="4">
        <v>226</v>
      </c>
      <c r="AG59" s="4" t="e">
        <f t="array" aca="1" ref="AG59" ca="1">_xludf.IFS(AF59&gt;100, 1, AF59&lt;70, 2, TRUE, 0)</f>
        <v>#NAME?</v>
      </c>
      <c r="AH59" s="4">
        <v>101.9</v>
      </c>
      <c r="AI59" s="4" t="e">
        <f t="array" aca="1" ref="AI59" ca="1">_xludf.IFS(AH59&gt;20, 1, AH59&lt;8, 2, TRUE, 0)</f>
        <v>#NAME?</v>
      </c>
      <c r="AJ59" s="4">
        <v>12.5</v>
      </c>
      <c r="AK59" s="4" t="e">
        <f t="array" aca="1" ref="AK59" ca="1">_xludf.IFS(AJ59&gt;1.3, 1, AJ59&lt;0.7, 2, TRUE, 0)</f>
        <v>#NAME?</v>
      </c>
      <c r="AL59" s="4">
        <v>11</v>
      </c>
      <c r="AM59" s="4">
        <v>2</v>
      </c>
      <c r="AN59" s="4">
        <v>12</v>
      </c>
      <c r="AO59" s="4" t="e">
        <f t="array" aca="1" ref="AO59" ca="1">_xludf.IFS(AN59&gt;52, 1, AN59&lt;7, 2, TRUE, 0)</f>
        <v>#NAME?</v>
      </c>
      <c r="AP59" s="4">
        <v>11.8</v>
      </c>
      <c r="AQ59" s="4">
        <v>1</v>
      </c>
      <c r="AR59" s="4">
        <v>111</v>
      </c>
      <c r="AS59" s="4">
        <v>0</v>
      </c>
      <c r="AT59" s="4">
        <v>131</v>
      </c>
      <c r="AU59" s="4">
        <v>0</v>
      </c>
      <c r="AV59" s="4">
        <v>9.4</v>
      </c>
      <c r="AW59" s="4">
        <v>0</v>
      </c>
      <c r="AX59" s="4">
        <v>8</v>
      </c>
      <c r="AY59" s="4">
        <v>1</v>
      </c>
      <c r="AZ59" s="4">
        <v>134</v>
      </c>
      <c r="BA59" s="4" t="e">
        <f t="array" aca="1" ref="BA59" ca="1">_xludf.IFS(AZ59&gt;146, 1, AZ59&lt;136, 2, TRUE, 0)</f>
        <v>#NAME?</v>
      </c>
      <c r="BB59" s="4">
        <v>4.9000000000000004</v>
      </c>
      <c r="BC59" s="4" t="e">
        <f t="array" aca="1" ref="BC59" ca="1">_xludf.IFS(BB59&gt;5.1, 1, BB59&lt;3.5, 2, TRUE, 0)</f>
        <v>#NAME?</v>
      </c>
      <c r="BD59" s="4">
        <v>6.9</v>
      </c>
      <c r="BE59" s="4">
        <v>0</v>
      </c>
      <c r="BF59" s="4">
        <v>3.9</v>
      </c>
      <c r="BG59" s="4">
        <v>0</v>
      </c>
      <c r="BH59" s="4">
        <v>3</v>
      </c>
      <c r="BI59" s="4">
        <v>0</v>
      </c>
      <c r="BJ59" s="4">
        <v>138</v>
      </c>
      <c r="BK59" s="4">
        <v>1</v>
      </c>
      <c r="BL59" s="4">
        <v>55</v>
      </c>
      <c r="BM59" s="4">
        <v>0</v>
      </c>
      <c r="BN59" s="4">
        <v>207</v>
      </c>
      <c r="BO59" s="4">
        <v>0</v>
      </c>
      <c r="BP59" s="4">
        <v>262</v>
      </c>
      <c r="BQ59" s="4">
        <v>0</v>
      </c>
      <c r="BR59" s="4">
        <v>102</v>
      </c>
      <c r="BS59" s="4">
        <v>0</v>
      </c>
    </row>
    <row r="60" spans="1:71">
      <c r="A60" s="4">
        <v>333781</v>
      </c>
      <c r="B60" s="4" t="s">
        <v>21</v>
      </c>
      <c r="C60" s="4">
        <v>53</v>
      </c>
      <c r="D60" s="4">
        <v>9.39</v>
      </c>
      <c r="E60" s="4" t="e">
        <f t="array" aca="1" ref="E60" ca="1">_xludf.IFS(D60&gt;10, 1, D60&lt;4, 2, TRUE, 0)</f>
        <v>#NAME?</v>
      </c>
      <c r="F60" s="4">
        <v>3.77</v>
      </c>
      <c r="G60" s="4" t="e">
        <f t="array" aca="1" ref="G60" ca="1">_xludf.IFS(F60&gt;6.2, 1, F60&lt;3.7, 2, TRUE, 0)</f>
        <v>#NAME?</v>
      </c>
      <c r="H60" s="4">
        <v>11.2</v>
      </c>
      <c r="I60" s="4" t="e">
        <f t="array" aca="1" ref="I60" ca="1">_xludf.IFS(H60&gt;18, 1, H60&lt;13, 2, TRUE, 0)</f>
        <v>#NAME?</v>
      </c>
      <c r="J60" s="4">
        <v>33.4</v>
      </c>
      <c r="K60" s="4" t="e">
        <f t="array" aca="1" ref="K60" ca="1">_xludf.IFS(J60&gt;55, 1, J60&lt;34, 2, TRUE, 0)</f>
        <v>#NAME?</v>
      </c>
      <c r="L60" s="4">
        <v>88.6</v>
      </c>
      <c r="M60" s="4">
        <v>0</v>
      </c>
      <c r="N60" s="4">
        <v>29.7</v>
      </c>
      <c r="O60" s="4">
        <v>0</v>
      </c>
      <c r="P60" s="4">
        <v>33.5</v>
      </c>
      <c r="Q60" s="4">
        <v>0</v>
      </c>
      <c r="R60" s="4">
        <v>252</v>
      </c>
      <c r="S60" s="4">
        <v>0</v>
      </c>
      <c r="T60" s="4">
        <v>14.2</v>
      </c>
      <c r="U60" s="4">
        <v>0</v>
      </c>
      <c r="V60" s="4">
        <v>65.8</v>
      </c>
      <c r="W60" s="4">
        <v>0</v>
      </c>
      <c r="X60" s="4">
        <v>24.9</v>
      </c>
      <c r="Y60" s="4">
        <v>0</v>
      </c>
      <c r="Z60" s="4">
        <v>5.8</v>
      </c>
      <c r="AA60" s="4">
        <v>0</v>
      </c>
      <c r="AB60" s="4">
        <v>2.4</v>
      </c>
      <c r="AC60" s="4">
        <v>0</v>
      </c>
      <c r="AD60" s="4">
        <v>1.1000000000000001</v>
      </c>
      <c r="AE60" s="4">
        <v>0</v>
      </c>
      <c r="AF60" s="4">
        <v>153</v>
      </c>
      <c r="AG60" s="4" t="e">
        <f t="array" aca="1" ref="AG60" ca="1">_xludf.IFS(AF60&gt;100, 1, AF60&lt;70, 2, TRUE, 0)</f>
        <v>#NAME?</v>
      </c>
      <c r="AH60" s="4">
        <v>65.3</v>
      </c>
      <c r="AI60" s="4" t="e">
        <f t="array" aca="1" ref="AI60" ca="1">_xludf.IFS(AH60&gt;20, 1, AH60&lt;8, 2, TRUE, 0)</f>
        <v>#NAME?</v>
      </c>
      <c r="AJ60" s="4">
        <v>8.8000000000000007</v>
      </c>
      <c r="AK60" s="4" t="e">
        <f t="array" aca="1" ref="AK60" ca="1">_xludf.IFS(AJ60&gt;1.3, 1, AJ60&lt;0.7, 2, TRUE, 0)</f>
        <v>#NAME?</v>
      </c>
      <c r="AL60" s="4">
        <v>9</v>
      </c>
      <c r="AM60" s="4">
        <v>2</v>
      </c>
      <c r="AN60" s="4">
        <v>8</v>
      </c>
      <c r="AO60" s="4" t="e">
        <f t="array" aca="1" ref="AO60" ca="1">_xludf.IFS(AN60&gt;52, 1, AN60&lt;7, 2, TRUE, 0)</f>
        <v>#NAME?</v>
      </c>
      <c r="AP60" s="4">
        <v>6.8</v>
      </c>
      <c r="AQ60" s="4">
        <v>0</v>
      </c>
      <c r="AR60" s="4">
        <v>171</v>
      </c>
      <c r="AS60" s="4">
        <v>0</v>
      </c>
      <c r="AT60" s="4">
        <v>190</v>
      </c>
      <c r="AU60" s="4">
        <v>1</v>
      </c>
      <c r="AV60" s="4">
        <v>9.3000000000000007</v>
      </c>
      <c r="AW60" s="4">
        <v>0</v>
      </c>
      <c r="AX60" s="4">
        <v>5.8</v>
      </c>
      <c r="AY60" s="4">
        <v>1</v>
      </c>
      <c r="AZ60" s="4">
        <v>138</v>
      </c>
      <c r="BA60" s="4" t="e">
        <f t="array" aca="1" ref="BA60" ca="1">_xludf.IFS(AZ60&gt;146, 1, AZ60&lt;136, 2, TRUE, 0)</f>
        <v>#NAME?</v>
      </c>
      <c r="BB60" s="4">
        <v>4.4000000000000004</v>
      </c>
      <c r="BC60" s="4" t="e">
        <f t="array" aca="1" ref="BC60" ca="1">_xludf.IFS(BB60&gt;5.1, 1, BB60&lt;3.5, 2, TRUE, 0)</f>
        <v>#NAME?</v>
      </c>
      <c r="BD60" s="4">
        <v>8</v>
      </c>
      <c r="BE60" s="4">
        <v>0</v>
      </c>
      <c r="BF60" s="4">
        <v>4.4000000000000004</v>
      </c>
      <c r="BG60" s="4">
        <v>0</v>
      </c>
      <c r="BH60" s="4">
        <v>3.6</v>
      </c>
      <c r="BI60" s="4">
        <v>1</v>
      </c>
      <c r="BJ60" s="4">
        <v>89</v>
      </c>
      <c r="BK60" s="4">
        <v>0</v>
      </c>
      <c r="BL60" s="4">
        <v>43</v>
      </c>
      <c r="BM60" s="4">
        <v>0</v>
      </c>
      <c r="BN60" s="4">
        <v>150</v>
      </c>
      <c r="BO60" s="4">
        <v>0</v>
      </c>
      <c r="BP60" s="4">
        <v>193</v>
      </c>
      <c r="BQ60" s="4">
        <v>2</v>
      </c>
      <c r="BR60" s="4">
        <v>468</v>
      </c>
      <c r="BS60" s="4">
        <v>1</v>
      </c>
    </row>
    <row r="61" spans="1:71">
      <c r="A61" s="4">
        <v>338780</v>
      </c>
      <c r="B61" s="4" t="s">
        <v>11</v>
      </c>
      <c r="C61" s="4">
        <v>70</v>
      </c>
      <c r="D61" s="4">
        <v>6.89</v>
      </c>
      <c r="E61" s="4" t="e">
        <f t="array" aca="1" ref="E61" ca="1">_xludf.IFS(D61&gt;10, 1, D61&lt;4, 2, TRUE, 0)</f>
        <v>#NAME?</v>
      </c>
      <c r="F61" s="4">
        <v>3.36</v>
      </c>
      <c r="G61" s="4" t="e">
        <f t="array" aca="1" ref="G61" ca="1">_xludf.IFS(F61&gt;6.2, 1, F61&lt;3.7, 2, TRUE, 0)</f>
        <v>#NAME?</v>
      </c>
      <c r="H61" s="4">
        <v>10.3</v>
      </c>
      <c r="I61" s="4" t="e">
        <f t="array" aca="1" ref="I61" ca="1">_xludf.IFS(H61&gt;18, 1, H61&lt;13, 2, TRUE, 0)</f>
        <v>#NAME?</v>
      </c>
      <c r="J61" s="4">
        <v>29.3</v>
      </c>
      <c r="K61" s="4" t="e">
        <f t="array" aca="1" ref="K61" ca="1">_xludf.IFS(J61&gt;55, 1, J61&lt;34, 2, TRUE, 0)</f>
        <v>#NAME?</v>
      </c>
      <c r="L61" s="4">
        <v>87.2</v>
      </c>
      <c r="M61" s="4">
        <v>0</v>
      </c>
      <c r="N61" s="4">
        <v>30.7</v>
      </c>
      <c r="O61" s="4">
        <v>0</v>
      </c>
      <c r="P61" s="4">
        <v>35.200000000000003</v>
      </c>
      <c r="Q61" s="4">
        <v>0</v>
      </c>
      <c r="R61" s="4">
        <v>164</v>
      </c>
      <c r="S61" s="4">
        <v>0</v>
      </c>
      <c r="T61" s="4">
        <v>13.8</v>
      </c>
      <c r="U61" s="4">
        <v>0</v>
      </c>
      <c r="V61" s="4">
        <v>55.3</v>
      </c>
      <c r="W61" s="4">
        <v>0</v>
      </c>
      <c r="X61" s="4">
        <v>17</v>
      </c>
      <c r="Y61" s="4">
        <v>2</v>
      </c>
      <c r="Z61" s="4">
        <v>8.4</v>
      </c>
      <c r="AA61" s="4">
        <v>0</v>
      </c>
      <c r="AB61" s="4">
        <v>18.600000000000001</v>
      </c>
      <c r="AC61" s="4">
        <v>1</v>
      </c>
      <c r="AD61" s="4">
        <v>0.7</v>
      </c>
      <c r="AE61" s="4">
        <v>0</v>
      </c>
      <c r="AF61" s="4">
        <v>218</v>
      </c>
      <c r="AG61" s="4" t="e">
        <f t="array" aca="1" ref="AG61" ca="1">_xludf.IFS(AF61&gt;100, 1, AF61&lt;70, 2, TRUE, 0)</f>
        <v>#NAME?</v>
      </c>
      <c r="AH61" s="4">
        <v>57.5</v>
      </c>
      <c r="AI61" s="4" t="e">
        <f t="array" aca="1" ref="AI61" ca="1">_xludf.IFS(AH61&gt;20, 1, AH61&lt;8, 2, TRUE, 0)</f>
        <v>#NAME?</v>
      </c>
      <c r="AJ61" s="4">
        <v>8.1999999999999993</v>
      </c>
      <c r="AK61" s="4" t="e">
        <f t="array" aca="1" ref="AK61" ca="1">_xludf.IFS(AJ61&gt;1.3, 1, AJ61&lt;0.7, 2, TRUE, 0)</f>
        <v>#NAME?</v>
      </c>
      <c r="AL61" s="4">
        <v>11</v>
      </c>
      <c r="AM61" s="4">
        <v>2</v>
      </c>
      <c r="AN61" s="4">
        <v>13</v>
      </c>
      <c r="AO61" s="4" t="e">
        <f t="array" aca="1" ref="AO61" ca="1">_xludf.IFS(AN61&gt;52, 1, AN61&lt;7, 2, TRUE, 0)</f>
        <v>#NAME?</v>
      </c>
      <c r="AP61" s="4">
        <v>5.0999999999999996</v>
      </c>
      <c r="AQ61" s="4">
        <v>0</v>
      </c>
      <c r="AR61" s="4">
        <v>105</v>
      </c>
      <c r="AS61" s="4">
        <v>0</v>
      </c>
      <c r="AT61" s="4">
        <v>113</v>
      </c>
      <c r="AU61" s="4">
        <v>0</v>
      </c>
      <c r="AV61" s="4">
        <v>9.4</v>
      </c>
      <c r="AW61" s="4">
        <v>0</v>
      </c>
      <c r="AX61" s="4">
        <v>1.9</v>
      </c>
      <c r="AY61" s="4">
        <v>2</v>
      </c>
      <c r="AZ61" s="4">
        <v>138</v>
      </c>
      <c r="BA61" s="4" t="e">
        <f t="array" aca="1" ref="BA61" ca="1">_xludf.IFS(AZ61&gt;146, 1, AZ61&lt;136, 2, TRUE, 0)</f>
        <v>#NAME?</v>
      </c>
      <c r="BB61" s="4">
        <v>3.8</v>
      </c>
      <c r="BC61" s="4" t="e">
        <f t="array" aca="1" ref="BC61" ca="1">_xludf.IFS(BB61&gt;5.1, 1, BB61&lt;3.5, 2, TRUE, 0)</f>
        <v>#NAME?</v>
      </c>
      <c r="BD61" s="4">
        <v>7.8</v>
      </c>
      <c r="BE61" s="4">
        <v>0</v>
      </c>
      <c r="BF61" s="4">
        <v>4.2</v>
      </c>
      <c r="BG61" s="4">
        <v>0</v>
      </c>
      <c r="BH61" s="4">
        <v>3.6</v>
      </c>
      <c r="BI61" s="4">
        <v>1</v>
      </c>
      <c r="BJ61" s="4">
        <v>66</v>
      </c>
      <c r="BK61" s="4">
        <v>0</v>
      </c>
      <c r="BL61" s="4">
        <v>41</v>
      </c>
      <c r="BM61" s="4">
        <v>0</v>
      </c>
      <c r="BN61" s="4">
        <v>198</v>
      </c>
      <c r="BO61" s="4">
        <v>0</v>
      </c>
      <c r="BP61" s="4">
        <v>239</v>
      </c>
      <c r="BQ61" s="4">
        <v>2</v>
      </c>
      <c r="BR61" s="4">
        <v>416</v>
      </c>
      <c r="BS61" s="4">
        <v>1</v>
      </c>
    </row>
    <row r="62" spans="1:71">
      <c r="A62" s="4">
        <v>340271</v>
      </c>
      <c r="B62" s="4" t="s">
        <v>11</v>
      </c>
      <c r="C62" s="4">
        <v>65</v>
      </c>
      <c r="D62" s="4">
        <v>3.86</v>
      </c>
      <c r="E62" s="4" t="e">
        <f t="array" aca="1" ref="E62" ca="1">_xludf.IFS(D62&gt;10, 1, D62&lt;4, 2, TRUE, 0)</f>
        <v>#NAME?</v>
      </c>
      <c r="F62" s="4">
        <v>3.25</v>
      </c>
      <c r="G62" s="4" t="e">
        <f t="array" aca="1" ref="G62" ca="1">_xludf.IFS(F62&gt;6.2, 1, F62&lt;3.7, 2, TRUE, 0)</f>
        <v>#NAME?</v>
      </c>
      <c r="H62" s="4">
        <v>10.4</v>
      </c>
      <c r="I62" s="4" t="e">
        <f t="array" aca="1" ref="I62" ca="1">_xludf.IFS(H62&gt;18, 1, H62&lt;13, 2, TRUE, 0)</f>
        <v>#NAME?</v>
      </c>
      <c r="J62" s="4">
        <v>29.7</v>
      </c>
      <c r="K62" s="4" t="e">
        <f t="array" aca="1" ref="K62" ca="1">_xludf.IFS(J62&gt;55, 1, J62&lt;34, 2, TRUE, 0)</f>
        <v>#NAME?</v>
      </c>
      <c r="L62" s="4">
        <v>91.4</v>
      </c>
      <c r="M62" s="4">
        <v>0</v>
      </c>
      <c r="N62" s="4">
        <v>32</v>
      </c>
      <c r="O62" s="4">
        <v>0</v>
      </c>
      <c r="P62" s="4">
        <v>35</v>
      </c>
      <c r="Q62" s="4">
        <v>0</v>
      </c>
      <c r="R62" s="4">
        <v>93</v>
      </c>
      <c r="S62" s="4">
        <v>2</v>
      </c>
      <c r="T62" s="4">
        <v>13.7</v>
      </c>
      <c r="U62" s="4">
        <v>0</v>
      </c>
      <c r="V62" s="4">
        <v>72.5</v>
      </c>
      <c r="W62" s="4">
        <v>0</v>
      </c>
      <c r="X62" s="4">
        <v>18.100000000000001</v>
      </c>
      <c r="Y62" s="4">
        <v>2</v>
      </c>
      <c r="Z62" s="4">
        <v>4.7</v>
      </c>
      <c r="AA62" s="4">
        <v>0</v>
      </c>
      <c r="AB62" s="4">
        <v>3.9</v>
      </c>
      <c r="AC62" s="4">
        <v>0</v>
      </c>
      <c r="AD62" s="4">
        <v>0.8</v>
      </c>
      <c r="AE62" s="4">
        <v>0</v>
      </c>
      <c r="AF62" s="4">
        <v>282</v>
      </c>
      <c r="AG62" s="4" t="e">
        <f t="array" aca="1" ref="AG62" ca="1">_xludf.IFS(AF62&gt;100, 1, AF62&lt;70, 2, TRUE, 0)</f>
        <v>#NAME?</v>
      </c>
      <c r="AH62" s="4">
        <v>95.8</v>
      </c>
      <c r="AI62" s="4" t="e">
        <f t="array" aca="1" ref="AI62" ca="1">_xludf.IFS(AH62&gt;20, 1, AH62&lt;8, 2, TRUE, 0)</f>
        <v>#NAME?</v>
      </c>
      <c r="AJ62" s="4">
        <v>6.7</v>
      </c>
      <c r="AK62" s="4" t="e">
        <f t="array" aca="1" ref="AK62" ca="1">_xludf.IFS(AJ62&gt;1.3, 1, AJ62&lt;0.7, 2, TRUE, 0)</f>
        <v>#NAME?</v>
      </c>
      <c r="AL62" s="4">
        <v>14</v>
      </c>
      <c r="AM62" s="4">
        <v>0</v>
      </c>
      <c r="AN62" s="4">
        <v>11</v>
      </c>
      <c r="AO62" s="4" t="e">
        <f t="array" aca="1" ref="AO62" ca="1">_xludf.IFS(AN62&gt;52, 1, AN62&lt;7, 2, TRUE, 0)</f>
        <v>#NAME?</v>
      </c>
      <c r="AP62" s="4">
        <v>5.4</v>
      </c>
      <c r="AQ62" s="4">
        <v>0</v>
      </c>
      <c r="AR62" s="4">
        <v>157</v>
      </c>
      <c r="AS62" s="4">
        <v>0</v>
      </c>
      <c r="AT62" s="4">
        <v>155</v>
      </c>
      <c r="AU62" s="4">
        <v>1</v>
      </c>
      <c r="AV62" s="4">
        <v>8.9</v>
      </c>
      <c r="AW62" s="4">
        <v>0</v>
      </c>
      <c r="AX62" s="4">
        <v>4</v>
      </c>
      <c r="AY62" s="4">
        <v>0</v>
      </c>
      <c r="AZ62" s="4">
        <v>135</v>
      </c>
      <c r="BA62" s="4" t="e">
        <f t="array" aca="1" ref="BA62" ca="1">_xludf.IFS(AZ62&gt;146, 1, AZ62&lt;136, 2, TRUE, 0)</f>
        <v>#NAME?</v>
      </c>
      <c r="BB62" s="4">
        <v>4.5999999999999996</v>
      </c>
      <c r="BC62" s="4" t="e">
        <f t="array" aca="1" ref="BC62" ca="1">_xludf.IFS(BB62&gt;5.1, 1, BB62&lt;3.5, 2, TRUE, 0)</f>
        <v>#NAME?</v>
      </c>
      <c r="BD62" s="4">
        <v>6.5</v>
      </c>
      <c r="BE62" s="4">
        <v>2</v>
      </c>
      <c r="BF62" s="4">
        <v>4.3</v>
      </c>
      <c r="BG62" s="4">
        <v>0</v>
      </c>
      <c r="BH62" s="4">
        <v>2.2000000000000002</v>
      </c>
      <c r="BI62" s="4">
        <v>0</v>
      </c>
      <c r="BJ62" s="4">
        <v>75</v>
      </c>
      <c r="BK62" s="4">
        <v>0</v>
      </c>
      <c r="BL62" s="4">
        <v>83</v>
      </c>
      <c r="BM62" s="4">
        <v>0</v>
      </c>
      <c r="BN62" s="4">
        <v>179</v>
      </c>
      <c r="BO62" s="4">
        <v>0</v>
      </c>
      <c r="BP62" s="4">
        <v>262</v>
      </c>
      <c r="BQ62" s="4">
        <v>0</v>
      </c>
      <c r="BR62" s="4">
        <v>227</v>
      </c>
      <c r="BS62" s="4">
        <v>0</v>
      </c>
    </row>
    <row r="63" spans="1:71">
      <c r="A63" s="4">
        <v>340430</v>
      </c>
      <c r="B63" s="4" t="s">
        <v>11</v>
      </c>
      <c r="C63" s="4">
        <v>66</v>
      </c>
      <c r="D63" s="4">
        <v>6.36</v>
      </c>
      <c r="E63" s="4" t="e">
        <f t="array" aca="1" ref="E63" ca="1">_xludf.IFS(D63&gt;10, 1, D63&lt;4, 2, TRUE, 0)</f>
        <v>#NAME?</v>
      </c>
      <c r="F63" s="4">
        <v>3.19</v>
      </c>
      <c r="G63" s="4" t="e">
        <f t="array" aca="1" ref="G63" ca="1">_xludf.IFS(F63&gt;6.2, 1, F63&lt;3.7, 2, TRUE, 0)</f>
        <v>#NAME?</v>
      </c>
      <c r="H63" s="4">
        <v>9.6999999999999993</v>
      </c>
      <c r="I63" s="4" t="e">
        <f t="array" aca="1" ref="I63" ca="1">_xludf.IFS(H63&gt;18, 1, H63&lt;13, 2, TRUE, 0)</f>
        <v>#NAME?</v>
      </c>
      <c r="J63" s="4">
        <v>28.7</v>
      </c>
      <c r="K63" s="4" t="e">
        <f t="array" aca="1" ref="K63" ca="1">_xludf.IFS(J63&gt;55, 1, J63&lt;34, 2, TRUE, 0)</f>
        <v>#NAME?</v>
      </c>
      <c r="L63" s="4">
        <v>90</v>
      </c>
      <c r="M63" s="4">
        <v>0</v>
      </c>
      <c r="N63" s="4">
        <v>30.4</v>
      </c>
      <c r="O63" s="4">
        <v>0</v>
      </c>
      <c r="P63" s="4">
        <v>33.799999999999997</v>
      </c>
      <c r="Q63" s="4">
        <v>0</v>
      </c>
      <c r="R63" s="4">
        <v>143</v>
      </c>
      <c r="S63" s="4">
        <v>0</v>
      </c>
      <c r="T63" s="4">
        <v>16.7</v>
      </c>
      <c r="U63" s="4">
        <v>1</v>
      </c>
      <c r="V63" s="4">
        <v>68.5</v>
      </c>
      <c r="W63" s="4">
        <v>0</v>
      </c>
      <c r="X63" s="4">
        <v>17.3</v>
      </c>
      <c r="Y63" s="4">
        <v>2</v>
      </c>
      <c r="Z63" s="4">
        <v>10.8</v>
      </c>
      <c r="AA63" s="4">
        <v>1</v>
      </c>
      <c r="AB63" s="4">
        <v>2.8</v>
      </c>
      <c r="AC63" s="4">
        <v>0</v>
      </c>
      <c r="AD63" s="4">
        <v>0.6</v>
      </c>
      <c r="AE63" s="4">
        <v>0</v>
      </c>
      <c r="AF63" s="4">
        <v>86</v>
      </c>
      <c r="AG63" s="4" t="e">
        <f t="array" aca="1" ref="AG63" ca="1">_xludf.IFS(AF63&gt;100, 1, AF63&lt;70, 2, TRUE, 0)</f>
        <v>#NAME?</v>
      </c>
      <c r="AH63" s="4">
        <v>81.400000000000006</v>
      </c>
      <c r="AI63" s="4" t="e">
        <f t="array" aca="1" ref="AI63" ca="1">_xludf.IFS(AH63&gt;20, 1, AH63&lt;8, 2, TRUE, 0)</f>
        <v>#NAME?</v>
      </c>
      <c r="AJ63" s="4">
        <v>7.7</v>
      </c>
      <c r="AK63" s="4" t="e">
        <f t="array" aca="1" ref="AK63" ca="1">_xludf.IFS(AJ63&gt;1.3, 1, AJ63&lt;0.7, 2, TRUE, 0)</f>
        <v>#NAME?</v>
      </c>
      <c r="AL63" s="4">
        <v>13</v>
      </c>
      <c r="AM63" s="4">
        <v>0</v>
      </c>
      <c r="AN63" s="4">
        <v>13</v>
      </c>
      <c r="AO63" s="4" t="e">
        <f t="array" aca="1" ref="AO63" ca="1">_xludf.IFS(AN63&gt;52, 1, AN63&lt;7, 2, TRUE, 0)</f>
        <v>#NAME?</v>
      </c>
      <c r="AP63" s="4">
        <v>5.8</v>
      </c>
      <c r="AQ63" s="4">
        <v>0</v>
      </c>
      <c r="AR63" s="4">
        <v>94</v>
      </c>
      <c r="AS63" s="4">
        <v>0</v>
      </c>
      <c r="AT63" s="4">
        <v>97</v>
      </c>
      <c r="AU63" s="4">
        <v>0</v>
      </c>
      <c r="AV63" s="4">
        <v>10.1</v>
      </c>
      <c r="AW63" s="4">
        <v>0</v>
      </c>
      <c r="AX63" s="4">
        <v>6.2</v>
      </c>
      <c r="AY63" s="4">
        <v>1</v>
      </c>
      <c r="AZ63" s="4">
        <v>140</v>
      </c>
      <c r="BA63" s="4" t="e">
        <f t="array" aca="1" ref="BA63" ca="1">_xludf.IFS(AZ63&gt;146, 1, AZ63&lt;136, 2, TRUE, 0)</f>
        <v>#NAME?</v>
      </c>
      <c r="BB63" s="4">
        <v>4.8</v>
      </c>
      <c r="BC63" s="4" t="e">
        <f t="array" aca="1" ref="BC63" ca="1">_xludf.IFS(BB63&gt;5.1, 1, BB63&lt;3.5, 2, TRUE, 0)</f>
        <v>#NAME?</v>
      </c>
      <c r="BD63" s="4">
        <v>6</v>
      </c>
      <c r="BE63" s="4">
        <v>2</v>
      </c>
      <c r="BF63" s="4">
        <v>3.7</v>
      </c>
      <c r="BG63" s="4">
        <v>0</v>
      </c>
      <c r="BH63" s="4">
        <v>2.2999999999999998</v>
      </c>
      <c r="BI63" s="4">
        <v>0</v>
      </c>
      <c r="BJ63" s="4">
        <v>124</v>
      </c>
      <c r="BK63" s="4">
        <v>0</v>
      </c>
      <c r="BL63" s="4">
        <v>35</v>
      </c>
      <c r="BM63" s="4">
        <v>2</v>
      </c>
      <c r="BN63" s="4">
        <v>192</v>
      </c>
      <c r="BO63" s="4">
        <v>0</v>
      </c>
      <c r="BP63" s="4">
        <v>227</v>
      </c>
      <c r="BQ63" s="4">
        <v>2</v>
      </c>
      <c r="BR63" s="4">
        <v>239</v>
      </c>
      <c r="BS63" s="4">
        <v>0</v>
      </c>
    </row>
    <row r="64" spans="1:71">
      <c r="A64" s="4">
        <v>343021</v>
      </c>
      <c r="B64" s="4" t="s">
        <v>11</v>
      </c>
      <c r="C64" s="4">
        <v>77</v>
      </c>
      <c r="D64" s="4">
        <v>4.78</v>
      </c>
      <c r="E64" s="4" t="e">
        <f t="array" aca="1" ref="E64" ca="1">_xludf.IFS(D64&gt;10, 1, D64&lt;4, 2, TRUE, 0)</f>
        <v>#NAME?</v>
      </c>
      <c r="F64" s="4">
        <v>3.86</v>
      </c>
      <c r="G64" s="4" t="e">
        <f t="array" aca="1" ref="G64" ca="1">_xludf.IFS(F64&gt;6.2, 1, F64&lt;3.7, 2, TRUE, 0)</f>
        <v>#NAME?</v>
      </c>
      <c r="H64" s="4">
        <v>8.4</v>
      </c>
      <c r="I64" s="4" t="e">
        <f t="array" aca="1" ref="I64" ca="1">_xludf.IFS(H64&gt;18, 1, H64&lt;13, 2, TRUE, 0)</f>
        <v>#NAME?</v>
      </c>
      <c r="J64" s="4">
        <v>25.8</v>
      </c>
      <c r="K64" s="4" t="e">
        <f t="array" aca="1" ref="K64" ca="1">_xludf.IFS(J64&gt;55, 1, J64&lt;34, 2, TRUE, 0)</f>
        <v>#NAME?</v>
      </c>
      <c r="L64" s="4">
        <v>66.8</v>
      </c>
      <c r="M64" s="4">
        <v>2</v>
      </c>
      <c r="N64" s="4">
        <v>21.8</v>
      </c>
      <c r="O64" s="4">
        <v>2</v>
      </c>
      <c r="P64" s="4">
        <v>32.6</v>
      </c>
      <c r="Q64" s="4">
        <v>0</v>
      </c>
      <c r="R64" s="4" t="s">
        <v>92</v>
      </c>
      <c r="S64" s="4">
        <v>1</v>
      </c>
      <c r="T64" s="4">
        <v>16.399999999999999</v>
      </c>
      <c r="U64" s="4">
        <v>1</v>
      </c>
      <c r="V64" s="4">
        <v>70.400000000000006</v>
      </c>
      <c r="W64" s="4">
        <v>0</v>
      </c>
      <c r="X64" s="4">
        <v>19.899999999999999</v>
      </c>
      <c r="Y64" s="4">
        <v>2</v>
      </c>
      <c r="Z64" s="4">
        <v>5.9</v>
      </c>
      <c r="AA64" s="4">
        <v>0</v>
      </c>
      <c r="AB64" s="4">
        <v>3.6</v>
      </c>
      <c r="AC64" s="4">
        <v>0</v>
      </c>
      <c r="AD64" s="4">
        <v>0.2</v>
      </c>
      <c r="AE64" s="4">
        <v>0</v>
      </c>
      <c r="AF64" s="4">
        <v>223</v>
      </c>
      <c r="AG64" s="4" t="e">
        <f t="array" aca="1" ref="AG64" ca="1">_xludf.IFS(AF64&gt;100, 1, AF64&lt;70, 2, TRUE, 0)</f>
        <v>#NAME?</v>
      </c>
      <c r="AH64" s="4">
        <v>71.3</v>
      </c>
      <c r="AI64" s="4" t="e">
        <f t="array" aca="1" ref="AI64" ca="1">_xludf.IFS(AH64&gt;20, 1, AH64&lt;8, 2, TRUE, 0)</f>
        <v>#NAME?</v>
      </c>
      <c r="AJ64" s="4">
        <v>9.1999999999999993</v>
      </c>
      <c r="AK64" s="4" t="e">
        <f t="array" aca="1" ref="AK64" ca="1">_xludf.IFS(AJ64&gt;1.3, 1, AJ64&lt;0.7, 2, TRUE, 0)</f>
        <v>#NAME?</v>
      </c>
      <c r="AL64" s="4">
        <v>12</v>
      </c>
      <c r="AM64" s="4">
        <v>2</v>
      </c>
      <c r="AN64" s="4">
        <v>8</v>
      </c>
      <c r="AO64" s="4" t="e">
        <f t="array" aca="1" ref="AO64" ca="1">_xludf.IFS(AN64&gt;52, 1, AN64&lt;7, 2, TRUE, 0)</f>
        <v>#NAME?</v>
      </c>
      <c r="AP64" s="4">
        <v>7.2</v>
      </c>
      <c r="AQ64" s="4">
        <v>0</v>
      </c>
      <c r="AR64" s="4">
        <v>125</v>
      </c>
      <c r="AS64" s="4">
        <v>0</v>
      </c>
      <c r="AT64" s="4">
        <v>178</v>
      </c>
      <c r="AU64" s="4">
        <v>1</v>
      </c>
      <c r="AV64" s="4">
        <v>8.6</v>
      </c>
      <c r="AW64" s="4">
        <v>2</v>
      </c>
      <c r="AX64" s="4">
        <v>5.7</v>
      </c>
      <c r="AY64" s="4">
        <v>1</v>
      </c>
      <c r="AZ64" s="4">
        <v>137</v>
      </c>
      <c r="BA64" s="4" t="e">
        <f t="array" aca="1" ref="BA64" ca="1">_xludf.IFS(AZ64&gt;146, 1, AZ64&lt;136, 2, TRUE, 0)</f>
        <v>#NAME?</v>
      </c>
      <c r="BB64" s="4">
        <v>5</v>
      </c>
      <c r="BC64" s="4" t="e">
        <f t="array" aca="1" ref="BC64" ca="1">_xludf.IFS(BB64&gt;5.1, 1, BB64&lt;3.5, 2, TRUE, 0)</f>
        <v>#NAME?</v>
      </c>
      <c r="BD64" s="4">
        <v>6</v>
      </c>
      <c r="BE64" s="4">
        <v>2</v>
      </c>
      <c r="BF64" s="4">
        <v>3.7</v>
      </c>
      <c r="BG64" s="4">
        <v>0</v>
      </c>
      <c r="BH64" s="4">
        <v>2.2999999999999998</v>
      </c>
      <c r="BI64" s="4">
        <v>0</v>
      </c>
      <c r="BJ64" s="4">
        <v>94</v>
      </c>
      <c r="BK64" s="4">
        <v>0</v>
      </c>
      <c r="BL64" s="4">
        <v>59</v>
      </c>
      <c r="BM64" s="4">
        <v>0</v>
      </c>
      <c r="BN64" s="4">
        <v>146</v>
      </c>
      <c r="BO64" s="4">
        <v>0</v>
      </c>
      <c r="BP64" s="4">
        <v>205</v>
      </c>
      <c r="BQ64" s="4">
        <v>2</v>
      </c>
      <c r="BR64" s="4">
        <v>523</v>
      </c>
      <c r="BS64" s="4">
        <v>1</v>
      </c>
    </row>
    <row r="65" spans="1:71">
      <c r="A65" s="4">
        <v>344961</v>
      </c>
      <c r="B65" s="4" t="s">
        <v>11</v>
      </c>
      <c r="C65" s="4">
        <v>67</v>
      </c>
      <c r="D65" s="4">
        <v>9.5500000000000007</v>
      </c>
      <c r="E65" s="4" t="e">
        <f t="array" aca="1" ref="E65" ca="1">_xludf.IFS(D65&gt;10, 1, D65&lt;4, 2, TRUE, 0)</f>
        <v>#NAME?</v>
      </c>
      <c r="F65" s="4">
        <v>2.76</v>
      </c>
      <c r="G65" s="4" t="e">
        <f t="array" aca="1" ref="G65" ca="1">_xludf.IFS(F65&gt;6.2, 1, F65&lt;3.7, 2, TRUE, 0)</f>
        <v>#NAME?</v>
      </c>
      <c r="H65" s="4">
        <v>9.4</v>
      </c>
      <c r="I65" s="4" t="e">
        <f t="array" aca="1" ref="I65" ca="1">_xludf.IFS(H65&gt;18, 1, H65&lt;13, 2, TRUE, 0)</f>
        <v>#NAME?</v>
      </c>
      <c r="J65" s="4">
        <v>27.2</v>
      </c>
      <c r="K65" s="4" t="e">
        <f t="array" aca="1" ref="K65" ca="1">_xludf.IFS(J65&gt;55, 1, J65&lt;34, 2, TRUE, 0)</f>
        <v>#NAME?</v>
      </c>
      <c r="L65" s="4">
        <v>98.6</v>
      </c>
      <c r="M65" s="4">
        <v>0</v>
      </c>
      <c r="N65" s="4">
        <v>34.1</v>
      </c>
      <c r="O65" s="4">
        <v>1</v>
      </c>
      <c r="P65" s="4">
        <v>34.6</v>
      </c>
      <c r="Q65" s="4">
        <v>0</v>
      </c>
      <c r="R65" s="4">
        <v>172</v>
      </c>
      <c r="S65" s="4">
        <v>0</v>
      </c>
      <c r="T65" s="4">
        <v>19.899999999999999</v>
      </c>
      <c r="U65" s="4">
        <v>1</v>
      </c>
      <c r="V65" s="4">
        <v>72.3</v>
      </c>
      <c r="W65" s="4">
        <v>0</v>
      </c>
      <c r="X65" s="4">
        <v>16.600000000000001</v>
      </c>
      <c r="Y65" s="4">
        <v>2</v>
      </c>
      <c r="Z65" s="4">
        <v>6.9</v>
      </c>
      <c r="AA65" s="4">
        <v>0</v>
      </c>
      <c r="AB65" s="4">
        <v>3.7</v>
      </c>
      <c r="AC65" s="4">
        <v>0</v>
      </c>
      <c r="AD65" s="4">
        <v>0.5</v>
      </c>
      <c r="AE65" s="4">
        <v>0</v>
      </c>
      <c r="AF65" s="4">
        <v>242</v>
      </c>
      <c r="AG65" s="4" t="e">
        <f t="array" aca="1" ref="AG65" ca="1">_xludf.IFS(AF65&gt;100, 1, AF65&lt;70, 2, TRUE, 0)</f>
        <v>#NAME?</v>
      </c>
      <c r="AH65" s="4">
        <v>64.5</v>
      </c>
      <c r="AI65" s="4" t="e">
        <f t="array" aca="1" ref="AI65" ca="1">_xludf.IFS(AH65&gt;20, 1, AH65&lt;8, 2, TRUE, 0)</f>
        <v>#NAME?</v>
      </c>
      <c r="AJ65" s="4">
        <v>7.3</v>
      </c>
      <c r="AK65" s="4" t="e">
        <f t="array" aca="1" ref="AK65" ca="1">_xludf.IFS(AJ65&gt;1.3, 1, AJ65&lt;0.7, 2, TRUE, 0)</f>
        <v>#NAME?</v>
      </c>
      <c r="AL65" s="4">
        <v>18</v>
      </c>
      <c r="AM65" s="4">
        <v>0</v>
      </c>
      <c r="AN65" s="4">
        <v>18</v>
      </c>
      <c r="AO65" s="4" t="e">
        <f t="array" aca="1" ref="AO65" ca="1">_xludf.IFS(AN65&gt;52, 1, AN65&lt;7, 2, TRUE, 0)</f>
        <v>#NAME?</v>
      </c>
      <c r="AP65" s="4">
        <v>6.9</v>
      </c>
      <c r="AQ65" s="4">
        <v>0</v>
      </c>
      <c r="AR65" s="4">
        <v>116</v>
      </c>
      <c r="AS65" s="4">
        <v>0</v>
      </c>
      <c r="AT65" s="4">
        <v>53</v>
      </c>
      <c r="AU65" s="4">
        <v>0</v>
      </c>
      <c r="AV65" s="4">
        <v>9.1</v>
      </c>
      <c r="AW65" s="4">
        <v>0</v>
      </c>
      <c r="AX65" s="4">
        <v>4.7</v>
      </c>
      <c r="AY65" s="4">
        <v>0</v>
      </c>
      <c r="AZ65" s="4">
        <v>138</v>
      </c>
      <c r="BA65" s="4" t="e">
        <f t="array" aca="1" ref="BA65" ca="1">_xludf.IFS(AZ65&gt;146, 1, AZ65&lt;136, 2, TRUE, 0)</f>
        <v>#NAME?</v>
      </c>
      <c r="BB65" s="4">
        <v>5.0999999999999996</v>
      </c>
      <c r="BC65" s="4" t="e">
        <f t="array" aca="1" ref="BC65" ca="1">_xludf.IFS(BB65&gt;5.1, 1, BB65&lt;3.5, 2, TRUE, 0)</f>
        <v>#NAME?</v>
      </c>
      <c r="BD65" s="4">
        <v>6.4</v>
      </c>
      <c r="BE65" s="4">
        <v>2</v>
      </c>
      <c r="BF65" s="4">
        <v>3.3</v>
      </c>
      <c r="BG65" s="4">
        <v>2</v>
      </c>
      <c r="BH65" s="4">
        <v>3.1</v>
      </c>
      <c r="BI65" s="4">
        <v>0</v>
      </c>
      <c r="BJ65" s="4">
        <v>135</v>
      </c>
      <c r="BK65" s="4">
        <v>1</v>
      </c>
      <c r="BL65" s="4">
        <v>63</v>
      </c>
      <c r="BM65" s="4">
        <v>0</v>
      </c>
      <c r="BN65" s="4">
        <v>141</v>
      </c>
      <c r="BO65" s="4">
        <v>0</v>
      </c>
      <c r="BP65" s="4">
        <v>204</v>
      </c>
      <c r="BQ65" s="4">
        <v>2</v>
      </c>
      <c r="BR65" s="4">
        <v>1849</v>
      </c>
      <c r="BS65" s="4">
        <v>1</v>
      </c>
    </row>
    <row r="66" spans="1:71">
      <c r="A66" s="4">
        <v>345177</v>
      </c>
      <c r="B66" s="4" t="s">
        <v>11</v>
      </c>
      <c r="C66" s="4">
        <v>54</v>
      </c>
      <c r="D66" s="4">
        <v>9.26</v>
      </c>
      <c r="E66" s="4" t="e">
        <f t="array" aca="1" ref="E66" ca="1">_xludf.IFS(D66&gt;10, 1, D66&lt;4, 2, TRUE, 0)</f>
        <v>#NAME?</v>
      </c>
      <c r="F66" s="4">
        <v>3.41</v>
      </c>
      <c r="G66" s="4" t="e">
        <f t="array" aca="1" ref="G66" ca="1">_xludf.IFS(F66&gt;6.2, 1, F66&lt;3.7, 2, TRUE, 0)</f>
        <v>#NAME?</v>
      </c>
      <c r="H66" s="4">
        <v>9.3000000000000007</v>
      </c>
      <c r="I66" s="4" t="e">
        <f t="array" aca="1" ref="I66" ca="1">_xludf.IFS(H66&gt;18, 1, H66&lt;13, 2, TRUE, 0)</f>
        <v>#NAME?</v>
      </c>
      <c r="J66" s="4">
        <v>28.6</v>
      </c>
      <c r="K66" s="4" t="e">
        <f t="array" aca="1" ref="K66" ca="1">_xludf.IFS(J66&gt;55, 1, J66&lt;34, 2, TRUE, 0)</f>
        <v>#NAME?</v>
      </c>
      <c r="L66" s="4">
        <v>83.9</v>
      </c>
      <c r="M66" s="4">
        <v>0</v>
      </c>
      <c r="N66" s="4">
        <v>27.3</v>
      </c>
      <c r="O66" s="4">
        <v>0</v>
      </c>
      <c r="P66" s="4">
        <v>32.5</v>
      </c>
      <c r="Q66" s="4">
        <v>0</v>
      </c>
      <c r="R66" s="4">
        <v>243</v>
      </c>
      <c r="S66" s="4">
        <v>0</v>
      </c>
      <c r="T66" s="4">
        <v>17.2</v>
      </c>
      <c r="U66" s="4">
        <v>1</v>
      </c>
      <c r="V66" s="4">
        <v>69.099999999999994</v>
      </c>
      <c r="W66" s="4">
        <v>0</v>
      </c>
      <c r="X66" s="4">
        <v>22.1</v>
      </c>
      <c r="Y66" s="4">
        <v>2</v>
      </c>
      <c r="Z66" s="4">
        <v>5.4</v>
      </c>
      <c r="AA66" s="4">
        <v>0</v>
      </c>
      <c r="AB66" s="4">
        <v>3</v>
      </c>
      <c r="AC66" s="4">
        <v>0</v>
      </c>
      <c r="AD66" s="4">
        <v>0.4</v>
      </c>
      <c r="AE66" s="4">
        <v>0</v>
      </c>
      <c r="AF66" s="4">
        <v>99</v>
      </c>
      <c r="AG66" s="4" t="e">
        <f t="array" aca="1" ref="AG66" ca="1">_xludf.IFS(AF66&gt;100, 1, AF66&lt;70, 2, TRUE, 0)</f>
        <v>#NAME?</v>
      </c>
      <c r="AH66" s="4">
        <v>89.4</v>
      </c>
      <c r="AI66" s="4" t="e">
        <f t="array" aca="1" ref="AI66" ca="1">_xludf.IFS(AH66&gt;20, 1, AH66&lt;8, 2, TRUE, 0)</f>
        <v>#NAME?</v>
      </c>
      <c r="AJ66" s="4">
        <v>10.3</v>
      </c>
      <c r="AK66" s="4" t="e">
        <f t="array" aca="1" ref="AK66" ca="1">_xludf.IFS(AJ66&gt;1.3, 1, AJ66&lt;0.7, 2, TRUE, 0)</f>
        <v>#NAME?</v>
      </c>
      <c r="AL66" s="4">
        <v>7</v>
      </c>
      <c r="AM66" s="4">
        <v>2</v>
      </c>
      <c r="AN66" s="4">
        <v>8</v>
      </c>
      <c r="AO66" s="4" t="e">
        <f t="array" aca="1" ref="AO66" ca="1">_xludf.IFS(AN66&gt;52, 1, AN66&lt;7, 2, TRUE, 0)</f>
        <v>#NAME?</v>
      </c>
      <c r="AP66" s="4">
        <v>6.2</v>
      </c>
      <c r="AQ66" s="4">
        <v>0</v>
      </c>
      <c r="AR66" s="4">
        <v>146</v>
      </c>
      <c r="AS66" s="4">
        <v>0</v>
      </c>
      <c r="AT66" s="4">
        <v>263</v>
      </c>
      <c r="AU66" s="4">
        <v>1</v>
      </c>
      <c r="AV66" s="4">
        <v>7.8</v>
      </c>
      <c r="AW66" s="4">
        <v>2</v>
      </c>
      <c r="AX66" s="4">
        <v>5.4</v>
      </c>
      <c r="AY66" s="4">
        <v>1</v>
      </c>
      <c r="AZ66" s="4">
        <v>143</v>
      </c>
      <c r="BA66" s="4" t="e">
        <f t="array" aca="1" ref="BA66" ca="1">_xludf.IFS(AZ66&gt;146, 1, AZ66&lt;136, 2, TRUE, 0)</f>
        <v>#NAME?</v>
      </c>
      <c r="BB66" s="4">
        <v>5.5</v>
      </c>
      <c r="BC66" s="4" t="e">
        <f t="array" aca="1" ref="BC66" ca="1">_xludf.IFS(BB66&gt;5.1, 1, BB66&lt;3.5, 2, TRUE, 0)</f>
        <v>#NAME?</v>
      </c>
      <c r="BD66" s="4">
        <v>6</v>
      </c>
      <c r="BE66" s="4">
        <v>2</v>
      </c>
      <c r="BF66" s="4">
        <v>4</v>
      </c>
      <c r="BG66" s="4">
        <v>0</v>
      </c>
      <c r="BH66" s="4">
        <v>2</v>
      </c>
      <c r="BI66" s="4">
        <v>0</v>
      </c>
      <c r="BJ66" s="4">
        <v>55</v>
      </c>
      <c r="BK66" s="4">
        <v>0</v>
      </c>
      <c r="BL66" s="4">
        <v>52</v>
      </c>
      <c r="BM66" s="4">
        <v>0</v>
      </c>
      <c r="BN66" s="4">
        <v>188</v>
      </c>
      <c r="BO66" s="4">
        <v>0</v>
      </c>
      <c r="BP66" s="4">
        <v>240</v>
      </c>
      <c r="BQ66" s="4">
        <v>2</v>
      </c>
      <c r="BR66" s="4">
        <v>494</v>
      </c>
      <c r="BS66" s="4">
        <v>1</v>
      </c>
    </row>
    <row r="67" spans="1:71">
      <c r="A67" s="4">
        <v>345858</v>
      </c>
      <c r="B67" s="4" t="s">
        <v>11</v>
      </c>
      <c r="C67" s="4">
        <v>69</v>
      </c>
      <c r="D67" s="4">
        <v>6.42</v>
      </c>
      <c r="E67" s="4" t="e">
        <f t="array" aca="1" ref="E67" ca="1">_xludf.IFS(D67&gt;10, 1, D67&lt;4, 2, TRUE, 0)</f>
        <v>#NAME?</v>
      </c>
      <c r="F67" s="4">
        <v>3.56</v>
      </c>
      <c r="G67" s="4" t="e">
        <f t="array" aca="1" ref="G67" ca="1">_xludf.IFS(F67&gt;6.2, 1, F67&lt;3.7, 2, TRUE, 0)</f>
        <v>#NAME?</v>
      </c>
      <c r="H67" s="4">
        <v>10.9</v>
      </c>
      <c r="I67" s="4" t="e">
        <f t="array" aca="1" ref="I67" ca="1">_xludf.IFS(H67&gt;18, 1, H67&lt;13, 2, TRUE, 0)</f>
        <v>#NAME?</v>
      </c>
      <c r="J67" s="4">
        <v>31.7</v>
      </c>
      <c r="K67" s="4" t="e">
        <f t="array" aca="1" ref="K67" ca="1">_xludf.IFS(J67&gt;55, 1, J67&lt;34, 2, TRUE, 0)</f>
        <v>#NAME?</v>
      </c>
      <c r="L67" s="4">
        <v>89</v>
      </c>
      <c r="M67" s="4">
        <v>0</v>
      </c>
      <c r="N67" s="4">
        <v>30.6</v>
      </c>
      <c r="O67" s="4">
        <v>0</v>
      </c>
      <c r="P67" s="4">
        <v>34.4</v>
      </c>
      <c r="Q67" s="4">
        <v>0</v>
      </c>
      <c r="R67" s="4">
        <v>191</v>
      </c>
      <c r="S67" s="4">
        <v>0</v>
      </c>
      <c r="T67" s="4">
        <v>13.7</v>
      </c>
      <c r="U67" s="4">
        <v>0</v>
      </c>
      <c r="V67" s="4">
        <v>65.7</v>
      </c>
      <c r="W67" s="4">
        <v>0</v>
      </c>
      <c r="X67" s="4">
        <v>19</v>
      </c>
      <c r="Y67" s="4">
        <v>2</v>
      </c>
      <c r="Z67" s="4">
        <v>7.5</v>
      </c>
      <c r="AA67" s="4">
        <v>0</v>
      </c>
      <c r="AB67" s="4">
        <v>7</v>
      </c>
      <c r="AC67" s="4">
        <v>1</v>
      </c>
      <c r="AD67" s="4">
        <v>0.8</v>
      </c>
      <c r="AE67" s="4">
        <v>0</v>
      </c>
      <c r="AF67" s="4">
        <v>101</v>
      </c>
      <c r="AG67" s="4" t="e">
        <f t="array" aca="1" ref="AG67" ca="1">_xludf.IFS(AF67&gt;100, 1, AF67&lt;70, 2, TRUE, 0)</f>
        <v>#NAME?</v>
      </c>
      <c r="AH67" s="4">
        <v>79.7</v>
      </c>
      <c r="AI67" s="4" t="e">
        <f t="array" aca="1" ref="AI67" ca="1">_xludf.IFS(AH67&gt;20, 1, AH67&lt;8, 2, TRUE, 0)</f>
        <v>#NAME?</v>
      </c>
      <c r="AJ67" s="4">
        <v>10.5</v>
      </c>
      <c r="AK67" s="4" t="e">
        <f t="array" aca="1" ref="AK67" ca="1">_xludf.IFS(AJ67&gt;1.3, 1, AJ67&lt;0.7, 2, TRUE, 0)</f>
        <v>#NAME?</v>
      </c>
      <c r="AL67" s="4">
        <v>15</v>
      </c>
      <c r="AM67" s="4">
        <v>0</v>
      </c>
      <c r="AN67" s="4">
        <v>12</v>
      </c>
      <c r="AO67" s="4" t="e">
        <f t="array" aca="1" ref="AO67" ca="1">_xludf.IFS(AN67&gt;52, 1, AN67&lt;7, 2, TRUE, 0)</f>
        <v>#NAME?</v>
      </c>
      <c r="AP67" s="4">
        <v>7.2</v>
      </c>
      <c r="AQ67" s="4">
        <v>0</v>
      </c>
      <c r="AR67" s="4">
        <v>152</v>
      </c>
      <c r="AS67" s="4">
        <v>0</v>
      </c>
      <c r="AT67" s="4">
        <v>86</v>
      </c>
      <c r="AU67" s="4">
        <v>0</v>
      </c>
      <c r="AV67" s="4">
        <v>8.8000000000000007</v>
      </c>
      <c r="AW67" s="4">
        <v>0</v>
      </c>
      <c r="AX67" s="4">
        <v>5</v>
      </c>
      <c r="AY67" s="4">
        <v>0</v>
      </c>
      <c r="AZ67" s="4">
        <v>141</v>
      </c>
      <c r="BA67" s="4" t="e">
        <f t="array" aca="1" ref="BA67" ca="1">_xludf.IFS(AZ67&gt;146, 1, AZ67&lt;136, 2, TRUE, 0)</f>
        <v>#NAME?</v>
      </c>
      <c r="BB67" s="4">
        <v>4.3</v>
      </c>
      <c r="BC67" s="4" t="e">
        <f t="array" aca="1" ref="BC67" ca="1">_xludf.IFS(BB67&gt;5.1, 1, BB67&lt;3.5, 2, TRUE, 0)</f>
        <v>#NAME?</v>
      </c>
      <c r="BD67" s="4">
        <v>6</v>
      </c>
      <c r="BE67" s="4">
        <v>2</v>
      </c>
      <c r="BF67" s="4">
        <v>4.0999999999999996</v>
      </c>
      <c r="BG67" s="4">
        <v>0</v>
      </c>
      <c r="BH67" s="4">
        <v>1.9</v>
      </c>
      <c r="BI67" s="4">
        <v>0</v>
      </c>
      <c r="BJ67" s="4">
        <v>51</v>
      </c>
      <c r="BK67" s="4">
        <v>0</v>
      </c>
      <c r="BL67" s="4">
        <v>95</v>
      </c>
      <c r="BM67" s="4">
        <v>0</v>
      </c>
      <c r="BN67" s="4">
        <v>120</v>
      </c>
      <c r="BO67" s="4">
        <v>2</v>
      </c>
      <c r="BP67" s="4">
        <v>215</v>
      </c>
      <c r="BQ67" s="4">
        <v>2</v>
      </c>
      <c r="BR67" s="4">
        <v>495</v>
      </c>
      <c r="BS67" s="4">
        <v>1</v>
      </c>
    </row>
    <row r="68" spans="1:71">
      <c r="A68" s="4">
        <v>348953</v>
      </c>
      <c r="B68" s="4" t="s">
        <v>11</v>
      </c>
      <c r="C68" s="4">
        <v>45</v>
      </c>
      <c r="D68" s="4">
        <v>6</v>
      </c>
      <c r="E68" s="4" t="e">
        <f t="array" aca="1" ref="E68" ca="1">_xludf.IFS(D68&gt;10, 1, D68&lt;4, 2, TRUE, 0)</f>
        <v>#NAME?</v>
      </c>
      <c r="F68" s="4">
        <v>2.7</v>
      </c>
      <c r="G68" s="4" t="e">
        <f t="array" aca="1" ref="G68" ca="1">_xludf.IFS(F68&gt;6.2, 1, F68&lt;3.7, 2, TRUE, 0)</f>
        <v>#NAME?</v>
      </c>
      <c r="H68" s="4">
        <v>8.1</v>
      </c>
      <c r="I68" s="4" t="e">
        <f t="array" aca="1" ref="I68" ca="1">_xludf.IFS(H68&gt;18, 1, H68&lt;13, 2, TRUE, 0)</f>
        <v>#NAME?</v>
      </c>
      <c r="J68" s="4">
        <v>23.4</v>
      </c>
      <c r="K68" s="4" t="e">
        <f t="array" aca="1" ref="K68" ca="1">_xludf.IFS(J68&gt;55, 1, J68&lt;34, 2, TRUE, 0)</f>
        <v>#NAME?</v>
      </c>
      <c r="L68" s="4">
        <v>86.7</v>
      </c>
      <c r="M68" s="4">
        <v>0</v>
      </c>
      <c r="N68" s="4">
        <v>30</v>
      </c>
      <c r="O68" s="4">
        <v>0</v>
      </c>
      <c r="P68" s="4">
        <v>34.6</v>
      </c>
      <c r="Q68" s="4">
        <v>0</v>
      </c>
      <c r="R68" s="4">
        <v>121</v>
      </c>
      <c r="S68" s="4">
        <v>2</v>
      </c>
      <c r="T68" s="4">
        <v>14.6</v>
      </c>
      <c r="U68" s="4">
        <v>0</v>
      </c>
      <c r="V68" s="4">
        <v>70.599999999999994</v>
      </c>
      <c r="W68" s="4">
        <v>0</v>
      </c>
      <c r="X68" s="4">
        <v>17.2</v>
      </c>
      <c r="Y68" s="4">
        <v>2</v>
      </c>
      <c r="Z68" s="4">
        <v>6.5</v>
      </c>
      <c r="AA68" s="4">
        <v>0</v>
      </c>
      <c r="AB68" s="4">
        <v>5</v>
      </c>
      <c r="AC68" s="4">
        <v>0</v>
      </c>
      <c r="AD68" s="4">
        <v>0.7</v>
      </c>
      <c r="AE68" s="4">
        <v>0</v>
      </c>
      <c r="AF68" s="4">
        <v>202</v>
      </c>
      <c r="AG68" s="4" t="e">
        <f t="array" aca="1" ref="AG68" ca="1">_xludf.IFS(AF68&gt;100, 1, AF68&lt;70, 2, TRUE, 0)</f>
        <v>#NAME?</v>
      </c>
      <c r="AH68" s="4">
        <v>74.099999999999994</v>
      </c>
      <c r="AI68" s="4" t="e">
        <f t="array" aca="1" ref="AI68" ca="1">_xludf.IFS(AH68&gt;20, 1, AH68&lt;8, 2, TRUE, 0)</f>
        <v>#NAME?</v>
      </c>
      <c r="AJ68" s="4">
        <v>7.2</v>
      </c>
      <c r="AK68" s="4" t="e">
        <f t="array" aca="1" ref="AK68" ca="1">_xludf.IFS(AJ68&gt;1.3, 1, AJ68&lt;0.7, 2, TRUE, 0)</f>
        <v>#NAME?</v>
      </c>
      <c r="AL68" s="4">
        <v>14</v>
      </c>
      <c r="AM68" s="4">
        <v>0</v>
      </c>
      <c r="AN68" s="4">
        <v>7</v>
      </c>
      <c r="AO68" s="4" t="e">
        <f t="array" aca="1" ref="AO68" ca="1">_xludf.IFS(AN68&gt;52, 1, AN68&lt;7, 2, TRUE, 0)</f>
        <v>#NAME?</v>
      </c>
      <c r="AP68" s="4">
        <v>6.4</v>
      </c>
      <c r="AQ68" s="4">
        <v>0</v>
      </c>
      <c r="AR68" s="4">
        <v>140</v>
      </c>
      <c r="AS68" s="4">
        <v>0</v>
      </c>
      <c r="AT68" s="4">
        <v>109</v>
      </c>
      <c r="AU68" s="4">
        <v>0</v>
      </c>
      <c r="AV68" s="4">
        <v>8.3000000000000007</v>
      </c>
      <c r="AW68" s="4">
        <v>2</v>
      </c>
      <c r="AX68" s="4">
        <v>5.0999999999999996</v>
      </c>
      <c r="AY68" s="4">
        <v>0</v>
      </c>
      <c r="AZ68" s="4">
        <v>138</v>
      </c>
      <c r="BA68" s="4" t="e">
        <f t="array" aca="1" ref="BA68" ca="1">_xludf.IFS(AZ68&gt;146, 1, AZ68&lt;136, 2, TRUE, 0)</f>
        <v>#NAME?</v>
      </c>
      <c r="BB68" s="4">
        <v>4.2</v>
      </c>
      <c r="BC68" s="4" t="e">
        <f t="array" aca="1" ref="BC68" ca="1">_xludf.IFS(BB68&gt;5.1, 1, BB68&lt;3.5, 2, TRUE, 0)</f>
        <v>#NAME?</v>
      </c>
      <c r="BD68" s="4">
        <v>5.8</v>
      </c>
      <c r="BE68" s="4">
        <v>2</v>
      </c>
      <c r="BF68" s="4">
        <v>3.1</v>
      </c>
      <c r="BG68" s="4">
        <v>2</v>
      </c>
      <c r="BH68" s="4">
        <v>2.7</v>
      </c>
      <c r="BI68" s="4">
        <v>0</v>
      </c>
      <c r="BJ68" s="4">
        <v>59</v>
      </c>
      <c r="BK68" s="4">
        <v>0</v>
      </c>
      <c r="BL68" s="4">
        <v>72</v>
      </c>
      <c r="BM68" s="4">
        <v>0</v>
      </c>
      <c r="BN68" s="4">
        <v>110</v>
      </c>
      <c r="BO68" s="4">
        <v>2</v>
      </c>
      <c r="BP68" s="4">
        <v>182</v>
      </c>
      <c r="BQ68" s="4">
        <v>2</v>
      </c>
      <c r="BR68" s="4">
        <v>517</v>
      </c>
      <c r="BS68" s="4">
        <v>1</v>
      </c>
    </row>
    <row r="69" spans="1:71">
      <c r="A69" s="4">
        <v>350633</v>
      </c>
      <c r="B69" s="4" t="s">
        <v>21</v>
      </c>
      <c r="C69" s="4">
        <v>52</v>
      </c>
      <c r="D69" s="4">
        <v>6.68</v>
      </c>
      <c r="E69" s="4" t="e">
        <f t="array" aca="1" ref="E69" ca="1">_xludf.IFS(D69&gt;10, 1, D69&lt;4, 2, TRUE, 0)</f>
        <v>#NAME?</v>
      </c>
      <c r="F69" s="4">
        <v>3.91</v>
      </c>
      <c r="G69" s="4" t="e">
        <f t="array" aca="1" ref="G69" ca="1">_xludf.IFS(F69&gt;6.2, 1, F69&lt;3.7, 2, TRUE, 0)</f>
        <v>#NAME?</v>
      </c>
      <c r="H69" s="4">
        <v>11.6</v>
      </c>
      <c r="I69" s="4" t="e">
        <f t="array" aca="1" ref="I69" ca="1">_xludf.IFS(H69&gt;18, 1, H69&lt;13, 2, TRUE, 0)</f>
        <v>#NAME?</v>
      </c>
      <c r="J69" s="4">
        <v>34.700000000000003</v>
      </c>
      <c r="K69" s="4" t="e">
        <f t="array" aca="1" ref="K69" ca="1">_xludf.IFS(J69&gt;55, 1, J69&lt;34, 2, TRUE, 0)</f>
        <v>#NAME?</v>
      </c>
      <c r="L69" s="4">
        <v>88.7</v>
      </c>
      <c r="M69" s="4">
        <v>0</v>
      </c>
      <c r="N69" s="4">
        <v>29.7</v>
      </c>
      <c r="O69" s="4">
        <v>0</v>
      </c>
      <c r="P69" s="4">
        <v>33.4</v>
      </c>
      <c r="Q69" s="4">
        <v>0</v>
      </c>
      <c r="R69" s="4">
        <v>223</v>
      </c>
      <c r="S69" s="4">
        <v>0</v>
      </c>
      <c r="T69" s="4">
        <v>13.5</v>
      </c>
      <c r="U69" s="4">
        <v>0</v>
      </c>
      <c r="V69" s="4">
        <v>74.900000000000006</v>
      </c>
      <c r="W69" s="4">
        <v>0</v>
      </c>
      <c r="X69" s="4">
        <v>15.7</v>
      </c>
      <c r="Y69" s="4">
        <v>2</v>
      </c>
      <c r="Z69" s="4">
        <v>4.9000000000000004</v>
      </c>
      <c r="AA69" s="4">
        <v>0</v>
      </c>
      <c r="AB69" s="4">
        <v>3.6</v>
      </c>
      <c r="AC69" s="4">
        <v>0</v>
      </c>
      <c r="AD69" s="4">
        <v>0.9</v>
      </c>
      <c r="AE69" s="4">
        <v>0</v>
      </c>
      <c r="AF69" s="4">
        <v>153</v>
      </c>
      <c r="AG69" s="4" t="e">
        <f t="array" aca="1" ref="AG69" ca="1">_xludf.IFS(AF69&gt;100, 1, AF69&lt;70, 2, TRUE, 0)</f>
        <v>#NAME?</v>
      </c>
      <c r="AH69" s="4">
        <v>80</v>
      </c>
      <c r="AI69" s="4" t="e">
        <f t="array" aca="1" ref="AI69" ca="1">_xludf.IFS(AH69&gt;20, 1, AH69&lt;8, 2, TRUE, 0)</f>
        <v>#NAME?</v>
      </c>
      <c r="AJ69" s="4">
        <v>9.9</v>
      </c>
      <c r="AK69" s="4" t="e">
        <f t="array" aca="1" ref="AK69" ca="1">_xludf.IFS(AJ69&gt;1.3, 1, AJ69&lt;0.7, 2, TRUE, 0)</f>
        <v>#NAME?</v>
      </c>
      <c r="AL69" s="4">
        <v>11</v>
      </c>
      <c r="AM69" s="4">
        <v>2</v>
      </c>
      <c r="AN69" s="4">
        <v>11</v>
      </c>
      <c r="AO69" s="4" t="e">
        <f t="array" aca="1" ref="AO69" ca="1">_xludf.IFS(AN69&gt;52, 1, AN69&lt;7, 2, TRUE, 0)</f>
        <v>#NAME?</v>
      </c>
      <c r="AP69" s="4">
        <v>6.8</v>
      </c>
      <c r="AQ69" s="4">
        <v>0</v>
      </c>
      <c r="AR69" s="4">
        <v>144</v>
      </c>
      <c r="AS69" s="4">
        <v>0</v>
      </c>
      <c r="AT69" s="4">
        <v>93</v>
      </c>
      <c r="AU69" s="4">
        <v>0</v>
      </c>
      <c r="AV69" s="4">
        <v>10.1</v>
      </c>
      <c r="AW69" s="4">
        <v>0</v>
      </c>
      <c r="AX69" s="4">
        <v>5.2</v>
      </c>
      <c r="AY69" s="4">
        <v>1</v>
      </c>
      <c r="AZ69" s="4">
        <v>136</v>
      </c>
      <c r="BA69" s="4" t="e">
        <f t="array" aca="1" ref="BA69" ca="1">_xludf.IFS(AZ69&gt;146, 1, AZ69&lt;136, 2, TRUE, 0)</f>
        <v>#NAME?</v>
      </c>
      <c r="BB69" s="4">
        <v>5.4</v>
      </c>
      <c r="BC69" s="4" t="e">
        <f t="array" aca="1" ref="BC69" ca="1">_xludf.IFS(BB69&gt;5.1, 1, BB69&lt;3.5, 2, TRUE, 0)</f>
        <v>#NAME?</v>
      </c>
      <c r="BD69" s="4">
        <v>7.8</v>
      </c>
      <c r="BE69" s="4">
        <v>0</v>
      </c>
      <c r="BF69" s="4">
        <v>4.3</v>
      </c>
      <c r="BG69" s="4">
        <v>0</v>
      </c>
      <c r="BH69" s="4">
        <v>3.5</v>
      </c>
      <c r="BI69" s="4">
        <v>0</v>
      </c>
      <c r="BJ69" s="4">
        <v>60</v>
      </c>
      <c r="BK69" s="4">
        <v>0</v>
      </c>
      <c r="BL69" s="4">
        <v>73</v>
      </c>
      <c r="BM69" s="4">
        <v>0</v>
      </c>
      <c r="BN69" s="4">
        <v>197</v>
      </c>
      <c r="BO69" s="4">
        <v>0</v>
      </c>
      <c r="BP69" s="4">
        <v>270</v>
      </c>
      <c r="BQ69" s="4">
        <v>0</v>
      </c>
      <c r="BR69" s="4">
        <v>281</v>
      </c>
      <c r="BS69" s="4">
        <v>0</v>
      </c>
    </row>
    <row r="70" spans="1:71">
      <c r="A70" s="4">
        <v>351317</v>
      </c>
      <c r="B70" s="4" t="s">
        <v>11</v>
      </c>
      <c r="C70" s="4">
        <v>65</v>
      </c>
      <c r="D70" s="4">
        <v>6.96</v>
      </c>
      <c r="E70" s="4" t="e">
        <f t="array" aca="1" ref="E70" ca="1">_xludf.IFS(D70&gt;10, 1, D70&lt;4, 2, TRUE, 0)</f>
        <v>#NAME?</v>
      </c>
      <c r="F70" s="4">
        <v>4.16</v>
      </c>
      <c r="G70" s="4" t="e">
        <f t="array" aca="1" ref="G70" ca="1">_xludf.IFS(F70&gt;6.2, 1, F70&lt;3.7, 2, TRUE, 0)</f>
        <v>#NAME?</v>
      </c>
      <c r="H70" s="4">
        <v>9</v>
      </c>
      <c r="I70" s="4" t="e">
        <f t="array" aca="1" ref="I70" ca="1">_xludf.IFS(H70&gt;18, 1, H70&lt;13, 2, TRUE, 0)</f>
        <v>#NAME?</v>
      </c>
      <c r="J70" s="4">
        <v>27.8</v>
      </c>
      <c r="K70" s="4" t="e">
        <f t="array" aca="1" ref="K70" ca="1">_xludf.IFS(J70&gt;55, 1, J70&lt;34, 2, TRUE, 0)</f>
        <v>#NAME?</v>
      </c>
      <c r="L70" s="4">
        <v>66.8</v>
      </c>
      <c r="M70" s="4">
        <v>2</v>
      </c>
      <c r="N70" s="4">
        <v>21.6</v>
      </c>
      <c r="O70" s="4">
        <v>2</v>
      </c>
      <c r="P70" s="4">
        <v>32.4</v>
      </c>
      <c r="Q70" s="4">
        <v>0</v>
      </c>
      <c r="R70" s="4">
        <v>206</v>
      </c>
      <c r="S70" s="4">
        <v>0</v>
      </c>
      <c r="T70" s="4">
        <v>16.2</v>
      </c>
      <c r="U70" s="4">
        <v>1</v>
      </c>
      <c r="V70" s="4">
        <v>76.400000000000006</v>
      </c>
      <c r="W70" s="4">
        <v>0</v>
      </c>
      <c r="X70" s="4">
        <v>13.2</v>
      </c>
      <c r="Y70" s="4">
        <v>2</v>
      </c>
      <c r="Z70" s="4">
        <v>7.2</v>
      </c>
      <c r="AA70" s="4">
        <v>0</v>
      </c>
      <c r="AB70" s="4">
        <v>2.6</v>
      </c>
      <c r="AC70" s="4">
        <v>0</v>
      </c>
      <c r="AD70" s="4">
        <v>0.6</v>
      </c>
      <c r="AE70" s="4">
        <v>0</v>
      </c>
      <c r="AF70" s="4">
        <v>269</v>
      </c>
      <c r="AG70" s="4" t="e">
        <f t="array" aca="1" ref="AG70" ca="1">_xludf.IFS(AF70&gt;100, 1, AF70&lt;70, 2, TRUE, 0)</f>
        <v>#NAME?</v>
      </c>
      <c r="AH70" s="4">
        <v>86.1</v>
      </c>
      <c r="AI70" s="4" t="e">
        <f t="array" aca="1" ref="AI70" ca="1">_xludf.IFS(AH70&gt;20, 1, AH70&lt;8, 2, TRUE, 0)</f>
        <v>#NAME?</v>
      </c>
      <c r="AJ70" s="4">
        <v>12.1</v>
      </c>
      <c r="AK70" s="4" t="e">
        <f t="array" aca="1" ref="AK70" ca="1">_xludf.IFS(AJ70&gt;1.3, 1, AJ70&lt;0.7, 2, TRUE, 0)</f>
        <v>#NAME?</v>
      </c>
      <c r="AL70" s="4">
        <v>19</v>
      </c>
      <c r="AM70" s="4">
        <v>0</v>
      </c>
      <c r="AN70" s="4">
        <v>15</v>
      </c>
      <c r="AO70" s="4" t="e">
        <f t="array" aca="1" ref="AO70" ca="1">_xludf.IFS(AN70&gt;52, 1, AN70&lt;7, 2, TRUE, 0)</f>
        <v>#NAME?</v>
      </c>
      <c r="AP70" s="4">
        <v>7.1</v>
      </c>
      <c r="AQ70" s="4">
        <v>0</v>
      </c>
      <c r="AR70" s="4">
        <v>139</v>
      </c>
      <c r="AS70" s="4">
        <v>0</v>
      </c>
      <c r="AT70" s="4">
        <v>206</v>
      </c>
      <c r="AU70" s="4">
        <v>1</v>
      </c>
      <c r="AV70" s="4">
        <v>9.3000000000000007</v>
      </c>
      <c r="AW70" s="4">
        <v>0</v>
      </c>
      <c r="AX70" s="4">
        <v>5.5</v>
      </c>
      <c r="AY70" s="4">
        <v>1</v>
      </c>
      <c r="AZ70" s="4">
        <v>135</v>
      </c>
      <c r="BA70" s="4" t="e">
        <f t="array" aca="1" ref="BA70" ca="1">_xludf.IFS(AZ70&gt;146, 1, AZ70&lt;136, 2, TRUE, 0)</f>
        <v>#NAME?</v>
      </c>
      <c r="BB70" s="4">
        <v>4.5999999999999996</v>
      </c>
      <c r="BC70" s="4" t="e">
        <f t="array" aca="1" ref="BC70" ca="1">_xludf.IFS(BB70&gt;5.1, 1, BB70&lt;3.5, 2, TRUE, 0)</f>
        <v>#NAME?</v>
      </c>
      <c r="BD70" s="4">
        <v>6.7</v>
      </c>
      <c r="BE70" s="4">
        <v>0</v>
      </c>
      <c r="BF70" s="4">
        <v>4.0999999999999996</v>
      </c>
      <c r="BG70" s="4">
        <v>0</v>
      </c>
      <c r="BH70" s="4">
        <v>2.6</v>
      </c>
      <c r="BI70" s="4">
        <v>0</v>
      </c>
      <c r="BJ70" s="4">
        <v>158</v>
      </c>
      <c r="BK70" s="4">
        <v>1</v>
      </c>
      <c r="BL70" s="4">
        <v>49</v>
      </c>
      <c r="BM70" s="4">
        <v>0</v>
      </c>
      <c r="BN70" s="4">
        <v>161</v>
      </c>
      <c r="BO70" s="4">
        <v>0</v>
      </c>
      <c r="BP70" s="4">
        <v>210</v>
      </c>
      <c r="BQ70" s="4">
        <v>2</v>
      </c>
      <c r="BR70" s="4">
        <v>366</v>
      </c>
      <c r="BS70" s="4">
        <v>0</v>
      </c>
    </row>
    <row r="71" spans="1:71">
      <c r="A71" s="4">
        <v>352633</v>
      </c>
      <c r="B71" s="4" t="s">
        <v>21</v>
      </c>
      <c r="C71" s="4">
        <v>50</v>
      </c>
      <c r="D71" s="4">
        <v>7.19</v>
      </c>
      <c r="E71" s="4" t="e">
        <f t="array" aca="1" ref="E71" ca="1">_xludf.IFS(D71&gt;10, 1, D71&lt;4, 2, TRUE, 0)</f>
        <v>#NAME?</v>
      </c>
      <c r="F71" s="4">
        <v>3.24</v>
      </c>
      <c r="G71" s="4" t="e">
        <f t="array" aca="1" ref="G71" ca="1">_xludf.IFS(F71&gt;6.2, 1, F71&lt;3.7, 2, TRUE, 0)</f>
        <v>#NAME?</v>
      </c>
      <c r="H71" s="4">
        <v>9.6</v>
      </c>
      <c r="I71" s="4" t="e">
        <f t="array" aca="1" ref="I71" ca="1">_xludf.IFS(H71&gt;18, 1, H71&lt;13, 2, TRUE, 0)</f>
        <v>#NAME?</v>
      </c>
      <c r="J71" s="4">
        <v>29</v>
      </c>
      <c r="K71" s="4" t="e">
        <f t="array" aca="1" ref="K71" ca="1">_xludf.IFS(J71&gt;55, 1, J71&lt;34, 2, TRUE, 0)</f>
        <v>#NAME?</v>
      </c>
      <c r="L71" s="4">
        <v>89.5</v>
      </c>
      <c r="M71" s="4">
        <v>0</v>
      </c>
      <c r="N71" s="4">
        <v>29.6</v>
      </c>
      <c r="O71" s="4">
        <v>0</v>
      </c>
      <c r="P71" s="4">
        <v>33.1</v>
      </c>
      <c r="Q71" s="4">
        <v>0</v>
      </c>
      <c r="R71" s="4">
        <v>203</v>
      </c>
      <c r="S71" s="4">
        <v>0</v>
      </c>
      <c r="T71" s="4">
        <v>14.2</v>
      </c>
      <c r="U71" s="4">
        <v>0</v>
      </c>
      <c r="V71" s="4">
        <v>72.7</v>
      </c>
      <c r="W71" s="4">
        <v>0</v>
      </c>
      <c r="X71" s="4">
        <v>12.7</v>
      </c>
      <c r="Y71" s="4">
        <v>2</v>
      </c>
      <c r="Z71" s="4">
        <v>9.1999999999999993</v>
      </c>
      <c r="AA71" s="4">
        <v>0</v>
      </c>
      <c r="AB71" s="4">
        <v>4.7</v>
      </c>
      <c r="AC71" s="4">
        <v>0</v>
      </c>
      <c r="AD71" s="4">
        <v>0.7</v>
      </c>
      <c r="AE71" s="4">
        <v>0</v>
      </c>
      <c r="AF71" s="4">
        <v>312</v>
      </c>
      <c r="AG71" s="4" t="e">
        <f t="array" aca="1" ref="AG71" ca="1">_xludf.IFS(AF71&gt;100, 1, AF71&lt;70, 2, TRUE, 0)</f>
        <v>#NAME?</v>
      </c>
      <c r="AH71" s="4">
        <v>72.7</v>
      </c>
      <c r="AI71" s="4" t="e">
        <f t="array" aca="1" ref="AI71" ca="1">_xludf.IFS(AH71&gt;20, 1, AH71&lt;8, 2, TRUE, 0)</f>
        <v>#NAME?</v>
      </c>
      <c r="AJ71" s="4">
        <v>6.8</v>
      </c>
      <c r="AK71" s="4" t="e">
        <f t="array" aca="1" ref="AK71" ca="1">_xludf.IFS(AJ71&gt;1.3, 1, AJ71&lt;0.7, 2, TRUE, 0)</f>
        <v>#NAME?</v>
      </c>
      <c r="AL71" s="4">
        <v>44</v>
      </c>
      <c r="AM71" s="4">
        <v>1</v>
      </c>
      <c r="AN71" s="4">
        <v>39</v>
      </c>
      <c r="AO71" s="4" t="e">
        <f t="array" aca="1" ref="AO71" ca="1">_xludf.IFS(AN71&gt;52, 1, AN71&lt;7, 2, TRUE, 0)</f>
        <v>#NAME?</v>
      </c>
      <c r="AP71" s="4">
        <v>6.4</v>
      </c>
      <c r="AQ71" s="4">
        <v>0</v>
      </c>
      <c r="AR71" s="4">
        <v>216</v>
      </c>
      <c r="AS71" s="4">
        <v>1</v>
      </c>
      <c r="AT71" s="4">
        <v>37</v>
      </c>
      <c r="AU71" s="4">
        <v>0</v>
      </c>
      <c r="AV71" s="4">
        <v>8.6999999999999993</v>
      </c>
      <c r="AW71" s="4">
        <v>2</v>
      </c>
      <c r="AX71" s="4">
        <v>5.9</v>
      </c>
      <c r="AY71" s="4">
        <v>1</v>
      </c>
      <c r="AZ71" s="4">
        <v>138</v>
      </c>
      <c r="BA71" s="4" t="e">
        <f t="array" aca="1" ref="BA71" ca="1">_xludf.IFS(AZ71&gt;146, 1, AZ71&lt;136, 2, TRUE, 0)</f>
        <v>#NAME?</v>
      </c>
      <c r="BB71" s="4">
        <v>4.0999999999999996</v>
      </c>
      <c r="BC71" s="4" t="e">
        <f t="array" aca="1" ref="BC71" ca="1">_xludf.IFS(BB71&gt;5.1, 1, BB71&lt;3.5, 2, TRUE, 0)</f>
        <v>#NAME?</v>
      </c>
      <c r="BD71" s="4">
        <v>6.5</v>
      </c>
      <c r="BE71" s="4">
        <v>2</v>
      </c>
      <c r="BF71" s="4">
        <v>3.6</v>
      </c>
      <c r="BG71" s="4">
        <v>0</v>
      </c>
      <c r="BH71" s="4">
        <v>2.9</v>
      </c>
      <c r="BI71" s="4">
        <v>0</v>
      </c>
      <c r="BJ71" s="4">
        <v>790</v>
      </c>
      <c r="BK71" s="4">
        <v>1</v>
      </c>
      <c r="BL71" s="4">
        <v>47</v>
      </c>
      <c r="BM71" s="4">
        <v>0</v>
      </c>
      <c r="BN71" s="4">
        <v>201</v>
      </c>
      <c r="BO71" s="4">
        <v>0</v>
      </c>
      <c r="BP71" s="4">
        <v>248</v>
      </c>
      <c r="BQ71" s="4">
        <v>2</v>
      </c>
      <c r="BR71" s="4">
        <v>360</v>
      </c>
      <c r="BS71" s="4">
        <v>0</v>
      </c>
    </row>
    <row r="72" spans="1:71">
      <c r="A72" s="4">
        <v>356450</v>
      </c>
      <c r="B72" s="4" t="s">
        <v>11</v>
      </c>
      <c r="C72" s="4">
        <v>79</v>
      </c>
      <c r="D72" s="4">
        <v>9.1300000000000008</v>
      </c>
      <c r="E72" s="4" t="e">
        <f t="array" aca="1" ref="E72" ca="1">_xludf.IFS(D72&gt;10, 1, D72&lt;4, 2, TRUE, 0)</f>
        <v>#NAME?</v>
      </c>
      <c r="F72" s="4">
        <v>3</v>
      </c>
      <c r="G72" s="4" t="e">
        <f t="array" aca="1" ref="G72" ca="1">_xludf.IFS(F72&gt;6.2, 1, F72&lt;3.7, 2, TRUE, 0)</f>
        <v>#NAME?</v>
      </c>
      <c r="H72" s="4">
        <v>9.3000000000000007</v>
      </c>
      <c r="I72" s="4" t="e">
        <f t="array" aca="1" ref="I72" ca="1">_xludf.IFS(H72&gt;18, 1, H72&lt;13, 2, TRUE, 0)</f>
        <v>#NAME?</v>
      </c>
      <c r="J72" s="4">
        <v>28</v>
      </c>
      <c r="K72" s="4" t="e">
        <f t="array" aca="1" ref="K72" ca="1">_xludf.IFS(J72&gt;55, 1, J72&lt;34, 2, TRUE, 0)</f>
        <v>#NAME?</v>
      </c>
      <c r="L72" s="4">
        <v>93.3</v>
      </c>
      <c r="M72" s="4">
        <v>0</v>
      </c>
      <c r="N72" s="4">
        <v>31</v>
      </c>
      <c r="O72" s="4">
        <v>0</v>
      </c>
      <c r="P72" s="4">
        <v>33.200000000000003</v>
      </c>
      <c r="Q72" s="4">
        <v>0</v>
      </c>
      <c r="R72" s="4">
        <v>180</v>
      </c>
      <c r="S72" s="4">
        <v>0</v>
      </c>
      <c r="T72" s="4">
        <v>15.8</v>
      </c>
      <c r="U72" s="4">
        <v>1</v>
      </c>
      <c r="V72" s="4">
        <v>74</v>
      </c>
      <c r="W72" s="4">
        <v>0</v>
      </c>
      <c r="X72" s="4">
        <v>10.1</v>
      </c>
      <c r="Y72" s="4">
        <v>2</v>
      </c>
      <c r="Z72" s="4">
        <v>8.1999999999999993</v>
      </c>
      <c r="AA72" s="4">
        <v>0</v>
      </c>
      <c r="AB72" s="4">
        <v>6.8</v>
      </c>
      <c r="AC72" s="4">
        <v>1</v>
      </c>
      <c r="AD72" s="4">
        <v>0.9</v>
      </c>
      <c r="AE72" s="4">
        <v>0</v>
      </c>
      <c r="AF72" s="4">
        <v>107</v>
      </c>
      <c r="AG72" s="4" t="e">
        <f t="array" aca="1" ref="AG72" ca="1">_xludf.IFS(AF72&gt;100, 1, AF72&lt;70, 2, TRUE, 0)</f>
        <v>#NAME?</v>
      </c>
      <c r="AH72" s="4">
        <v>89.9</v>
      </c>
      <c r="AI72" s="4" t="e">
        <f t="array" aca="1" ref="AI72" ca="1">_xludf.IFS(AH72&gt;20, 1, AH72&lt;8, 2, TRUE, 0)</f>
        <v>#NAME?</v>
      </c>
      <c r="AJ72" s="4">
        <v>8.1999999999999993</v>
      </c>
      <c r="AK72" s="4" t="e">
        <f t="array" aca="1" ref="AK72" ca="1">_xludf.IFS(AJ72&gt;1.3, 1, AJ72&lt;0.7, 2, TRUE, 0)</f>
        <v>#NAME?</v>
      </c>
      <c r="AL72" s="4">
        <v>18</v>
      </c>
      <c r="AM72" s="4">
        <v>0</v>
      </c>
      <c r="AN72" s="4">
        <v>12</v>
      </c>
      <c r="AO72" s="4" t="e">
        <f t="array" aca="1" ref="AO72" ca="1">_xludf.IFS(AN72&gt;52, 1, AN72&lt;7, 2, TRUE, 0)</f>
        <v>#NAME?</v>
      </c>
      <c r="AP72" s="4">
        <v>11.7</v>
      </c>
      <c r="AQ72" s="4">
        <v>1</v>
      </c>
      <c r="AR72" s="4">
        <v>175</v>
      </c>
      <c r="AS72" s="4">
        <v>0</v>
      </c>
      <c r="AT72" s="4">
        <v>246</v>
      </c>
      <c r="AU72" s="4">
        <v>1</v>
      </c>
      <c r="AV72" s="4">
        <v>7.7</v>
      </c>
      <c r="AW72" s="4">
        <v>2</v>
      </c>
      <c r="AX72" s="4">
        <v>6.1</v>
      </c>
      <c r="AY72" s="4">
        <v>1</v>
      </c>
      <c r="AZ72" s="4">
        <v>148</v>
      </c>
      <c r="BA72" s="4" t="e">
        <f t="array" aca="1" ref="BA72" ca="1">_xludf.IFS(AZ72&gt;146, 1, AZ72&lt;136, 2, TRUE, 0)</f>
        <v>#NAME?</v>
      </c>
      <c r="BB72" s="4">
        <v>4.5</v>
      </c>
      <c r="BC72" s="4" t="e">
        <f t="array" aca="1" ref="BC72" ca="1">_xludf.IFS(BB72&gt;5.1, 1, BB72&lt;3.5, 2, TRUE, 0)</f>
        <v>#NAME?</v>
      </c>
      <c r="BD72" s="4">
        <v>5.7</v>
      </c>
      <c r="BE72" s="4">
        <v>2</v>
      </c>
      <c r="BF72" s="4">
        <v>3.7</v>
      </c>
      <c r="BG72" s="4">
        <v>0</v>
      </c>
      <c r="BH72" s="4">
        <v>2</v>
      </c>
      <c r="BI72" s="4">
        <v>0</v>
      </c>
      <c r="BJ72" s="4">
        <v>57</v>
      </c>
      <c r="BK72" s="4">
        <v>0</v>
      </c>
      <c r="BL72" s="4">
        <v>88</v>
      </c>
      <c r="BM72" s="4">
        <v>0</v>
      </c>
      <c r="BN72" s="4">
        <v>100</v>
      </c>
      <c r="BO72" s="4">
        <v>2</v>
      </c>
      <c r="BP72" s="4">
        <v>188</v>
      </c>
      <c r="BQ72" s="4">
        <v>2</v>
      </c>
      <c r="BR72" s="4">
        <v>341</v>
      </c>
      <c r="BS72" s="4">
        <v>0</v>
      </c>
    </row>
    <row r="73" spans="1:71">
      <c r="A73" s="4">
        <v>356759</v>
      </c>
      <c r="B73" s="4" t="s">
        <v>21</v>
      </c>
      <c r="C73" s="4">
        <v>54</v>
      </c>
      <c r="D73" s="4">
        <v>5.8</v>
      </c>
      <c r="E73" s="4" t="e">
        <f t="array" aca="1" ref="E73" ca="1">_xludf.IFS(D73&gt;10, 1, D73&lt;4, 2, TRUE, 0)</f>
        <v>#NAME?</v>
      </c>
      <c r="F73" s="4">
        <v>3.63</v>
      </c>
      <c r="G73" s="4" t="e">
        <f t="array" aca="1" ref="G73" ca="1">_xludf.IFS(F73&gt;6.2, 1, F73&lt;3.7, 2, TRUE, 0)</f>
        <v>#NAME?</v>
      </c>
      <c r="H73" s="4">
        <v>11</v>
      </c>
      <c r="I73" s="4" t="e">
        <f t="array" aca="1" ref="I73" ca="1">_xludf.IFS(H73&gt;18, 1, H73&lt;13, 2, TRUE, 0)</f>
        <v>#NAME?</v>
      </c>
      <c r="J73" s="4">
        <v>31.7</v>
      </c>
      <c r="K73" s="4" t="e">
        <f t="array" aca="1" ref="K73" ca="1">_xludf.IFS(J73&gt;55, 1, J73&lt;34, 2, TRUE, 0)</f>
        <v>#NAME?</v>
      </c>
      <c r="L73" s="4">
        <v>87.3</v>
      </c>
      <c r="M73" s="4">
        <v>0</v>
      </c>
      <c r="N73" s="4">
        <v>30.3</v>
      </c>
      <c r="O73" s="4">
        <v>0</v>
      </c>
      <c r="P73" s="4">
        <v>34.700000000000003</v>
      </c>
      <c r="Q73" s="4">
        <v>0</v>
      </c>
      <c r="R73" s="4">
        <v>106</v>
      </c>
      <c r="S73" s="4">
        <v>2</v>
      </c>
      <c r="T73" s="4">
        <v>13.2</v>
      </c>
      <c r="U73" s="4">
        <v>0</v>
      </c>
      <c r="V73" s="4">
        <v>50.4</v>
      </c>
      <c r="W73" s="4">
        <v>0</v>
      </c>
      <c r="X73" s="4">
        <v>36.9</v>
      </c>
      <c r="Y73" s="4">
        <v>0</v>
      </c>
      <c r="Z73" s="4">
        <v>5.5</v>
      </c>
      <c r="AA73" s="4">
        <v>0</v>
      </c>
      <c r="AB73" s="4">
        <v>6.7</v>
      </c>
      <c r="AC73" s="4">
        <v>1</v>
      </c>
      <c r="AD73" s="4">
        <v>0.5</v>
      </c>
      <c r="AE73" s="4">
        <v>0</v>
      </c>
      <c r="AF73" s="4">
        <v>121</v>
      </c>
      <c r="AG73" s="4" t="e">
        <f t="array" aca="1" ref="AG73" ca="1">_xludf.IFS(AF73&gt;100, 1, AF73&lt;70, 2, TRUE, 0)</f>
        <v>#NAME?</v>
      </c>
      <c r="AH73" s="4">
        <v>110.9</v>
      </c>
      <c r="AI73" s="4" t="e">
        <f t="array" aca="1" ref="AI73" ca="1">_xludf.IFS(AH73&gt;20, 1, AH73&lt;8, 2, TRUE, 0)</f>
        <v>#NAME?</v>
      </c>
      <c r="AJ73" s="4">
        <v>10.9</v>
      </c>
      <c r="AK73" s="4" t="e">
        <f t="array" aca="1" ref="AK73" ca="1">_xludf.IFS(AJ73&gt;1.3, 1, AJ73&lt;0.7, 2, TRUE, 0)</f>
        <v>#NAME?</v>
      </c>
      <c r="AL73" s="4">
        <v>17</v>
      </c>
      <c r="AM73" s="4">
        <v>0</v>
      </c>
      <c r="AN73" s="4">
        <v>15</v>
      </c>
      <c r="AO73" s="4" t="e">
        <f t="array" aca="1" ref="AO73" ca="1">_xludf.IFS(AN73&gt;52, 1, AN73&lt;7, 2, TRUE, 0)</f>
        <v>#NAME?</v>
      </c>
      <c r="AP73" s="4">
        <v>6.9</v>
      </c>
      <c r="AQ73" s="4">
        <v>0</v>
      </c>
      <c r="AR73" s="4">
        <v>167</v>
      </c>
      <c r="AS73" s="4">
        <v>0</v>
      </c>
      <c r="AT73" s="4">
        <v>99</v>
      </c>
      <c r="AU73" s="4">
        <v>0</v>
      </c>
      <c r="AV73" s="4">
        <v>9.4</v>
      </c>
      <c r="AW73" s="4">
        <v>0</v>
      </c>
      <c r="AX73" s="4">
        <v>7.4</v>
      </c>
      <c r="AY73" s="4">
        <v>1</v>
      </c>
      <c r="AZ73" s="4">
        <v>138</v>
      </c>
      <c r="BA73" s="4" t="e">
        <f t="array" aca="1" ref="BA73" ca="1">_xludf.IFS(AZ73&gt;146, 1, AZ73&lt;136, 2, TRUE, 0)</f>
        <v>#NAME?</v>
      </c>
      <c r="BB73" s="4">
        <v>4.8</v>
      </c>
      <c r="BC73" s="4" t="e">
        <f t="array" aca="1" ref="BC73" ca="1">_xludf.IFS(BB73&gt;5.1, 1, BB73&lt;3.5, 2, TRUE, 0)</f>
        <v>#NAME?</v>
      </c>
      <c r="BD73" s="4">
        <v>7.1</v>
      </c>
      <c r="BE73" s="4">
        <v>0</v>
      </c>
      <c r="BF73" s="4">
        <v>4.5999999999999996</v>
      </c>
      <c r="BG73" s="4">
        <v>0</v>
      </c>
      <c r="BH73" s="4">
        <v>2.5</v>
      </c>
      <c r="BI73" s="4">
        <v>0</v>
      </c>
      <c r="BJ73" s="4">
        <v>80</v>
      </c>
      <c r="BK73" s="4">
        <v>0</v>
      </c>
      <c r="BL73" s="4">
        <v>68</v>
      </c>
      <c r="BM73" s="4">
        <v>0</v>
      </c>
      <c r="BN73" s="4">
        <v>147</v>
      </c>
      <c r="BO73" s="4">
        <v>0</v>
      </c>
      <c r="BP73" s="4">
        <v>215</v>
      </c>
      <c r="BQ73" s="4">
        <v>2</v>
      </c>
      <c r="BR73" s="4">
        <v>447</v>
      </c>
      <c r="BS73" s="4">
        <v>1</v>
      </c>
    </row>
    <row r="74" spans="1:71">
      <c r="A74" s="4">
        <v>356832</v>
      </c>
      <c r="B74" s="4" t="s">
        <v>11</v>
      </c>
      <c r="C74" s="4">
        <v>61</v>
      </c>
      <c r="D74" s="4">
        <v>6.6</v>
      </c>
      <c r="E74" s="4" t="e">
        <f t="array" aca="1" ref="E74" ca="1">_xludf.IFS(D74&gt;10, 1, D74&lt;4, 2, TRUE, 0)</f>
        <v>#NAME?</v>
      </c>
      <c r="F74" s="4">
        <v>3.59</v>
      </c>
      <c r="G74" s="4" t="e">
        <f t="array" aca="1" ref="G74" ca="1">_xludf.IFS(F74&gt;6.2, 1, F74&lt;3.7, 2, TRUE, 0)</f>
        <v>#NAME?</v>
      </c>
      <c r="H74" s="4">
        <v>10.7</v>
      </c>
      <c r="I74" s="4" t="e">
        <f t="array" aca="1" ref="I74" ca="1">_xludf.IFS(H74&gt;18, 1, H74&lt;13, 2, TRUE, 0)</f>
        <v>#NAME?</v>
      </c>
      <c r="J74" s="4">
        <v>30.4</v>
      </c>
      <c r="K74" s="4" t="e">
        <f t="array" aca="1" ref="K74" ca="1">_xludf.IFS(J74&gt;55, 1, J74&lt;34, 2, TRUE, 0)</f>
        <v>#NAME?</v>
      </c>
      <c r="L74" s="4">
        <v>84.7</v>
      </c>
      <c r="M74" s="4">
        <v>0</v>
      </c>
      <c r="N74" s="4">
        <v>29.8</v>
      </c>
      <c r="O74" s="4">
        <v>0</v>
      </c>
      <c r="P74" s="4">
        <v>35.200000000000003</v>
      </c>
      <c r="Q74" s="4">
        <v>0</v>
      </c>
      <c r="R74" s="4">
        <v>130</v>
      </c>
      <c r="S74" s="4">
        <v>2</v>
      </c>
      <c r="T74" s="4">
        <v>14.3</v>
      </c>
      <c r="U74" s="4">
        <v>0</v>
      </c>
      <c r="V74" s="4">
        <v>73.599999999999994</v>
      </c>
      <c r="W74" s="4">
        <v>0</v>
      </c>
      <c r="X74" s="4">
        <v>16.100000000000001</v>
      </c>
      <c r="Y74" s="4">
        <v>2</v>
      </c>
      <c r="Z74" s="4">
        <v>7.3</v>
      </c>
      <c r="AA74" s="4">
        <v>0</v>
      </c>
      <c r="AB74" s="4">
        <v>2.4</v>
      </c>
      <c r="AC74" s="4">
        <v>0</v>
      </c>
      <c r="AD74" s="4">
        <v>0.6</v>
      </c>
      <c r="AE74" s="4">
        <v>0</v>
      </c>
      <c r="AF74" s="4">
        <v>248</v>
      </c>
      <c r="AG74" s="4" t="e">
        <f t="array" aca="1" ref="AG74" ca="1">_xludf.IFS(AF74&gt;100, 1, AF74&lt;70, 2, TRUE, 0)</f>
        <v>#NAME?</v>
      </c>
      <c r="AH74" s="4">
        <v>81.5</v>
      </c>
      <c r="AI74" s="4" t="e">
        <f t="array" aca="1" ref="AI74" ca="1">_xludf.IFS(AH74&gt;20, 1, AH74&lt;8, 2, TRUE, 0)</f>
        <v>#NAME?</v>
      </c>
      <c r="AJ74" s="4">
        <v>9</v>
      </c>
      <c r="AK74" s="4" t="e">
        <f t="array" aca="1" ref="AK74" ca="1">_xludf.IFS(AJ74&gt;1.3, 1, AJ74&lt;0.7, 2, TRUE, 0)</f>
        <v>#NAME?</v>
      </c>
      <c r="AL74" s="4">
        <v>23</v>
      </c>
      <c r="AM74" s="4">
        <v>0</v>
      </c>
      <c r="AN74" s="4">
        <v>47</v>
      </c>
      <c r="AO74" s="4" t="e">
        <f t="array" aca="1" ref="AO74" ca="1">_xludf.IFS(AN74&gt;52, 1, AN74&lt;7, 2, TRUE, 0)</f>
        <v>#NAME?</v>
      </c>
      <c r="AP74" s="4">
        <v>7</v>
      </c>
      <c r="AQ74" s="4">
        <v>0</v>
      </c>
      <c r="AR74" s="4">
        <v>137</v>
      </c>
      <c r="AS74" s="4">
        <v>0</v>
      </c>
      <c r="AT74" s="4">
        <v>282</v>
      </c>
      <c r="AU74" s="4">
        <v>1</v>
      </c>
      <c r="AV74" s="4">
        <v>10</v>
      </c>
      <c r="AW74" s="4">
        <v>0</v>
      </c>
      <c r="AX74" s="4">
        <v>3.5</v>
      </c>
      <c r="AY74" s="4">
        <v>0</v>
      </c>
      <c r="AZ74" s="4">
        <v>134</v>
      </c>
      <c r="BA74" s="4" t="e">
        <f t="array" aca="1" ref="BA74" ca="1">_xludf.IFS(AZ74&gt;146, 1, AZ74&lt;136, 2, TRUE, 0)</f>
        <v>#NAME?</v>
      </c>
      <c r="BB74" s="4">
        <v>4.3</v>
      </c>
      <c r="BC74" s="4" t="e">
        <f t="array" aca="1" ref="BC74" ca="1">_xludf.IFS(BB74&gt;5.1, 1, BB74&lt;3.5, 2, TRUE, 0)</f>
        <v>#NAME?</v>
      </c>
      <c r="BD74" s="4">
        <v>6.7</v>
      </c>
      <c r="BE74" s="4">
        <v>0</v>
      </c>
      <c r="BF74" s="4">
        <v>4.2</v>
      </c>
      <c r="BG74" s="4">
        <v>0</v>
      </c>
      <c r="BH74" s="4">
        <v>2.5</v>
      </c>
      <c r="BI74" s="4">
        <v>0</v>
      </c>
      <c r="BJ74" s="4">
        <v>72</v>
      </c>
      <c r="BK74" s="4">
        <v>0</v>
      </c>
      <c r="BL74" s="4">
        <v>76</v>
      </c>
      <c r="BM74" s="4">
        <v>0</v>
      </c>
      <c r="BN74" s="4">
        <v>159</v>
      </c>
      <c r="BO74" s="4">
        <v>0</v>
      </c>
      <c r="BP74" s="4">
        <v>235</v>
      </c>
      <c r="BQ74" s="4">
        <v>2</v>
      </c>
      <c r="BR74" s="4">
        <v>380</v>
      </c>
      <c r="BS74" s="4">
        <v>0</v>
      </c>
    </row>
    <row r="75" spans="1:71">
      <c r="A75" s="4">
        <v>357019</v>
      </c>
      <c r="B75" s="4" t="s">
        <v>11</v>
      </c>
      <c r="C75" s="4">
        <v>64</v>
      </c>
      <c r="D75" s="4">
        <v>8.1199999999999992</v>
      </c>
      <c r="E75" s="4" t="e">
        <f t="array" aca="1" ref="E75" ca="1">_xludf.IFS(D75&gt;10, 1, D75&lt;4, 2, TRUE, 0)</f>
        <v>#NAME?</v>
      </c>
      <c r="F75" s="4">
        <v>5.09</v>
      </c>
      <c r="G75" s="4" t="e">
        <f t="array" aca="1" ref="G75" ca="1">_xludf.IFS(F75&gt;6.2, 1, F75&lt;3.7, 2, TRUE, 0)</f>
        <v>#NAME?</v>
      </c>
      <c r="H75" s="4">
        <v>11</v>
      </c>
      <c r="I75" s="4" t="e">
        <f t="array" aca="1" ref="I75" ca="1">_xludf.IFS(H75&gt;18, 1, H75&lt;13, 2, TRUE, 0)</f>
        <v>#NAME?</v>
      </c>
      <c r="J75" s="4">
        <v>35.4</v>
      </c>
      <c r="K75" s="4" t="e">
        <f t="array" aca="1" ref="K75" ca="1">_xludf.IFS(J75&gt;55, 1, J75&lt;34, 2, TRUE, 0)</f>
        <v>#NAME?</v>
      </c>
      <c r="L75" s="4">
        <v>69.5</v>
      </c>
      <c r="M75" s="4">
        <v>2</v>
      </c>
      <c r="N75" s="4">
        <v>21.6</v>
      </c>
      <c r="O75" s="4">
        <v>2</v>
      </c>
      <c r="P75" s="4">
        <v>31.1</v>
      </c>
      <c r="Q75" s="4">
        <v>0</v>
      </c>
      <c r="R75" s="4">
        <v>122</v>
      </c>
      <c r="S75" s="4">
        <v>2</v>
      </c>
      <c r="T75" s="4">
        <v>19.399999999999999</v>
      </c>
      <c r="U75" s="4">
        <v>1</v>
      </c>
      <c r="V75" s="4">
        <v>67.2</v>
      </c>
      <c r="W75" s="4">
        <v>0</v>
      </c>
      <c r="X75" s="4">
        <v>23.3</v>
      </c>
      <c r="Y75" s="4">
        <v>0</v>
      </c>
      <c r="Z75" s="4">
        <v>8.6999999999999993</v>
      </c>
      <c r="AA75" s="4">
        <v>0</v>
      </c>
      <c r="AB75" s="4">
        <v>0.6</v>
      </c>
      <c r="AC75" s="4">
        <v>0</v>
      </c>
      <c r="AD75" s="4">
        <v>0.2</v>
      </c>
      <c r="AE75" s="4">
        <v>0</v>
      </c>
      <c r="AF75" s="4">
        <v>98</v>
      </c>
      <c r="AG75" s="4" t="e">
        <f t="array" aca="1" ref="AG75" ca="1">_xludf.IFS(AF75&gt;100, 1, AF75&lt;70, 2, TRUE, 0)</f>
        <v>#NAME?</v>
      </c>
      <c r="AH75" s="4">
        <v>85.8</v>
      </c>
      <c r="AI75" s="4" t="e">
        <f t="array" aca="1" ref="AI75" ca="1">_xludf.IFS(AH75&gt;20, 1, AH75&lt;8, 2, TRUE, 0)</f>
        <v>#NAME?</v>
      </c>
      <c r="AJ75" s="4">
        <v>9.5</v>
      </c>
      <c r="AK75" s="4" t="e">
        <f t="array" aca="1" ref="AK75" ca="1">_xludf.IFS(AJ75&gt;1.3, 1, AJ75&lt;0.7, 2, TRUE, 0)</f>
        <v>#NAME?</v>
      </c>
      <c r="AL75" s="4">
        <v>14</v>
      </c>
      <c r="AM75" s="4">
        <v>0</v>
      </c>
      <c r="AN75" s="4">
        <v>14</v>
      </c>
      <c r="AO75" s="4" t="e">
        <f t="array" aca="1" ref="AO75" ca="1">_xludf.IFS(AN75&gt;52, 1, AN75&lt;7, 2, TRUE, 0)</f>
        <v>#NAME?</v>
      </c>
      <c r="AP75" s="4">
        <v>7.7</v>
      </c>
      <c r="AQ75" s="4">
        <v>1</v>
      </c>
      <c r="AR75" s="4">
        <v>110</v>
      </c>
      <c r="AS75" s="4">
        <v>0</v>
      </c>
      <c r="AT75" s="4">
        <v>115</v>
      </c>
      <c r="AU75" s="4">
        <v>0</v>
      </c>
      <c r="AV75" s="4">
        <v>9.4</v>
      </c>
      <c r="AW75" s="4">
        <v>0</v>
      </c>
      <c r="AX75" s="4">
        <v>7.5</v>
      </c>
      <c r="AY75" s="4">
        <v>1</v>
      </c>
      <c r="AZ75" s="4">
        <v>141</v>
      </c>
      <c r="BA75" s="4" t="e">
        <f t="array" aca="1" ref="BA75" ca="1">_xludf.IFS(AZ75&gt;146, 1, AZ75&lt;136, 2, TRUE, 0)</f>
        <v>#NAME?</v>
      </c>
      <c r="BB75" s="4">
        <v>5.3</v>
      </c>
      <c r="BC75" s="4" t="e">
        <f t="array" aca="1" ref="BC75" ca="1">_xludf.IFS(BB75&gt;5.1, 1, BB75&lt;3.5, 2, TRUE, 0)</f>
        <v>#NAME?</v>
      </c>
      <c r="BD75" s="4">
        <v>5.9</v>
      </c>
      <c r="BE75" s="4">
        <v>2</v>
      </c>
      <c r="BF75" s="4">
        <v>3.9</v>
      </c>
      <c r="BG75" s="4">
        <v>0</v>
      </c>
      <c r="BH75" s="4">
        <v>2</v>
      </c>
      <c r="BI75" s="4">
        <v>0</v>
      </c>
      <c r="BJ75" s="4">
        <v>106</v>
      </c>
      <c r="BK75" s="4">
        <v>0</v>
      </c>
      <c r="BL75" s="4">
        <v>92</v>
      </c>
      <c r="BM75" s="4">
        <v>0</v>
      </c>
      <c r="BN75" s="4">
        <v>165</v>
      </c>
      <c r="BO75" s="4">
        <v>0</v>
      </c>
      <c r="BP75" s="4">
        <v>257</v>
      </c>
      <c r="BQ75" s="4">
        <v>0</v>
      </c>
      <c r="BR75" s="4">
        <v>203</v>
      </c>
      <c r="BS75" s="4">
        <v>0</v>
      </c>
    </row>
    <row r="76" spans="1:71">
      <c r="A76" s="4">
        <v>357736</v>
      </c>
      <c r="B76" s="4" t="s">
        <v>21</v>
      </c>
      <c r="C76" s="4">
        <v>57</v>
      </c>
      <c r="D76" s="4">
        <v>13.42</v>
      </c>
      <c r="E76" s="4" t="e">
        <f t="array" aca="1" ref="E76" ca="1">_xludf.IFS(D76&gt;10, 1, D76&lt;4, 2, TRUE, 0)</f>
        <v>#NAME?</v>
      </c>
      <c r="F76" s="4">
        <v>3.44</v>
      </c>
      <c r="G76" s="4" t="e">
        <f t="array" aca="1" ref="G76" ca="1">_xludf.IFS(F76&gt;6.2, 1, F76&lt;3.7, 2, TRUE, 0)</f>
        <v>#NAME?</v>
      </c>
      <c r="H76" s="4">
        <v>10.8</v>
      </c>
      <c r="I76" s="4" t="e">
        <f t="array" aca="1" ref="I76" ca="1">_xludf.IFS(H76&gt;18, 1, H76&lt;13, 2, TRUE, 0)</f>
        <v>#NAME?</v>
      </c>
      <c r="J76" s="4">
        <v>32.5</v>
      </c>
      <c r="K76" s="4" t="e">
        <f t="array" aca="1" ref="K76" ca="1">_xludf.IFS(J76&gt;55, 1, J76&lt;34, 2, TRUE, 0)</f>
        <v>#NAME?</v>
      </c>
      <c r="L76" s="4">
        <v>94.5</v>
      </c>
      <c r="M76" s="4">
        <v>0</v>
      </c>
      <c r="N76" s="4">
        <v>31.4</v>
      </c>
      <c r="O76" s="4">
        <v>0</v>
      </c>
      <c r="P76" s="4">
        <v>33.200000000000003</v>
      </c>
      <c r="Q76" s="4">
        <v>0</v>
      </c>
      <c r="R76" s="4">
        <v>198</v>
      </c>
      <c r="S76" s="4">
        <v>0</v>
      </c>
      <c r="T76" s="4">
        <v>14.6</v>
      </c>
      <c r="U76" s="4">
        <v>0</v>
      </c>
      <c r="V76" s="4">
        <v>77.7</v>
      </c>
      <c r="W76" s="4">
        <v>0</v>
      </c>
      <c r="X76" s="4">
        <v>13</v>
      </c>
      <c r="Y76" s="4">
        <v>2</v>
      </c>
      <c r="Z76" s="4">
        <v>4.8</v>
      </c>
      <c r="AA76" s="4">
        <v>0</v>
      </c>
      <c r="AB76" s="4">
        <v>4.0999999999999996</v>
      </c>
      <c r="AC76" s="4">
        <v>0</v>
      </c>
      <c r="AD76" s="4">
        <v>0.4</v>
      </c>
      <c r="AE76" s="4">
        <v>0</v>
      </c>
      <c r="AF76" s="4">
        <v>105</v>
      </c>
      <c r="AG76" s="4" t="e">
        <f t="array" aca="1" ref="AG76" ca="1">_xludf.IFS(AF76&gt;100, 1, AF76&lt;70, 2, TRUE, 0)</f>
        <v>#NAME?</v>
      </c>
      <c r="AH76" s="4">
        <v>57</v>
      </c>
      <c r="AI76" s="4" t="e">
        <f t="array" aca="1" ref="AI76" ca="1">_xludf.IFS(AH76&gt;20, 1, AH76&lt;8, 2, TRUE, 0)</f>
        <v>#NAME?</v>
      </c>
      <c r="AJ76" s="4">
        <v>6.6</v>
      </c>
      <c r="AK76" s="4" t="e">
        <f t="array" aca="1" ref="AK76" ca="1">_xludf.IFS(AJ76&gt;1.3, 1, AJ76&lt;0.7, 2, TRUE, 0)</f>
        <v>#NAME?</v>
      </c>
      <c r="AL76" s="4">
        <v>18</v>
      </c>
      <c r="AM76" s="4">
        <v>0</v>
      </c>
      <c r="AN76" s="4">
        <v>18</v>
      </c>
      <c r="AO76" s="4" t="e">
        <f t="array" aca="1" ref="AO76" ca="1">_xludf.IFS(AN76&gt;52, 1, AN76&lt;7, 2, TRUE, 0)</f>
        <v>#NAME?</v>
      </c>
      <c r="AP76" s="4">
        <v>2.9</v>
      </c>
      <c r="AQ76" s="4">
        <v>2</v>
      </c>
      <c r="AR76" s="4">
        <v>191</v>
      </c>
      <c r="AS76" s="4">
        <v>0</v>
      </c>
      <c r="AT76" s="4">
        <v>275</v>
      </c>
      <c r="AU76" s="4">
        <v>1</v>
      </c>
      <c r="AV76" s="4">
        <v>8.6999999999999993</v>
      </c>
      <c r="AW76" s="4">
        <v>2</v>
      </c>
      <c r="AX76" s="4">
        <v>3.8</v>
      </c>
      <c r="AY76" s="4">
        <v>0</v>
      </c>
      <c r="AZ76" s="4">
        <v>141</v>
      </c>
      <c r="BA76" s="4" t="e">
        <f t="array" aca="1" ref="BA76" ca="1">_xludf.IFS(AZ76&gt;146, 1, AZ76&lt;136, 2, TRUE, 0)</f>
        <v>#NAME?</v>
      </c>
      <c r="BB76" s="4">
        <v>3.8</v>
      </c>
      <c r="BC76" s="4" t="e">
        <f t="array" aca="1" ref="BC76" ca="1">_xludf.IFS(BB76&gt;5.1, 1, BB76&lt;3.5, 2, TRUE, 0)</f>
        <v>#NAME?</v>
      </c>
      <c r="BD76" s="4">
        <v>6.3</v>
      </c>
      <c r="BE76" s="4">
        <v>2</v>
      </c>
      <c r="BF76" s="4">
        <v>3.5</v>
      </c>
      <c r="BG76" s="4">
        <v>0</v>
      </c>
      <c r="BH76" s="4">
        <v>2.8</v>
      </c>
      <c r="BI76" s="4">
        <v>0</v>
      </c>
      <c r="BJ76" s="4">
        <v>51</v>
      </c>
      <c r="BK76" s="4">
        <v>0</v>
      </c>
      <c r="BL76" s="4">
        <v>52</v>
      </c>
      <c r="BM76" s="4">
        <v>0</v>
      </c>
      <c r="BN76" s="4">
        <v>162</v>
      </c>
      <c r="BO76" s="4">
        <v>0</v>
      </c>
      <c r="BP76" s="4">
        <v>214</v>
      </c>
      <c r="BQ76" s="4">
        <v>2</v>
      </c>
      <c r="BR76" s="4">
        <v>139</v>
      </c>
      <c r="BS76" s="4">
        <v>0</v>
      </c>
    </row>
    <row r="77" spans="1:71">
      <c r="A77" s="4">
        <v>359546</v>
      </c>
      <c r="B77" s="4" t="s">
        <v>11</v>
      </c>
      <c r="C77" s="4">
        <v>74</v>
      </c>
      <c r="D77" s="4">
        <v>8.5500000000000007</v>
      </c>
      <c r="E77" s="4" t="e">
        <f t="array" aca="1" ref="E77" ca="1">_xludf.IFS(D77&gt;10, 1, D77&lt;4, 2, TRUE, 0)</f>
        <v>#NAME?</v>
      </c>
      <c r="F77" s="4">
        <v>3.83</v>
      </c>
      <c r="G77" s="4" t="e">
        <f t="array" aca="1" ref="G77" ca="1">_xludf.IFS(F77&gt;6.2, 1, F77&lt;3.7, 2, TRUE, 0)</f>
        <v>#NAME?</v>
      </c>
      <c r="H77" s="4">
        <v>11.6</v>
      </c>
      <c r="I77" s="4" t="e">
        <f t="array" aca="1" ref="I77" ca="1">_xludf.IFS(H77&gt;18, 1, H77&lt;13, 2, TRUE, 0)</f>
        <v>#NAME?</v>
      </c>
      <c r="J77" s="4">
        <v>35.200000000000003</v>
      </c>
      <c r="K77" s="4" t="e">
        <f t="array" aca="1" ref="K77" ca="1">_xludf.IFS(J77&gt;55, 1, J77&lt;34, 2, TRUE, 0)</f>
        <v>#NAME?</v>
      </c>
      <c r="L77" s="4">
        <v>91.9</v>
      </c>
      <c r="M77" s="4">
        <v>0</v>
      </c>
      <c r="N77" s="4">
        <v>30.3</v>
      </c>
      <c r="O77" s="4">
        <v>0</v>
      </c>
      <c r="P77" s="4">
        <v>33</v>
      </c>
      <c r="Q77" s="4">
        <v>0</v>
      </c>
      <c r="R77" s="4">
        <v>259</v>
      </c>
      <c r="S77" s="4">
        <v>0</v>
      </c>
      <c r="T77" s="4">
        <v>13.1</v>
      </c>
      <c r="U77" s="4">
        <v>0</v>
      </c>
      <c r="V77" s="4">
        <v>72.099999999999994</v>
      </c>
      <c r="W77" s="4">
        <v>0</v>
      </c>
      <c r="X77" s="4">
        <v>15</v>
      </c>
      <c r="Y77" s="4">
        <v>2</v>
      </c>
      <c r="Z77" s="4">
        <v>6</v>
      </c>
      <c r="AA77" s="4">
        <v>0</v>
      </c>
      <c r="AB77" s="4">
        <v>6.1</v>
      </c>
      <c r="AC77" s="4">
        <v>1</v>
      </c>
      <c r="AD77" s="4">
        <v>0.8</v>
      </c>
      <c r="AE77" s="4">
        <v>0</v>
      </c>
      <c r="AF77" s="4">
        <v>178</v>
      </c>
      <c r="AG77" s="4" t="e">
        <f t="array" aca="1" ref="AG77" ca="1">_xludf.IFS(AF77&gt;100, 1, AF77&lt;70, 2, TRUE, 0)</f>
        <v>#NAME?</v>
      </c>
      <c r="AH77" s="4">
        <v>45.9</v>
      </c>
      <c r="AI77" s="4" t="e">
        <f t="array" aca="1" ref="AI77" ca="1">_xludf.IFS(AH77&gt;20, 1, AH77&lt;8, 2, TRUE, 0)</f>
        <v>#NAME?</v>
      </c>
      <c r="AJ77" s="4">
        <v>9</v>
      </c>
      <c r="AK77" s="4" t="e">
        <f t="array" aca="1" ref="AK77" ca="1">_xludf.IFS(AJ77&gt;1.3, 1, AJ77&lt;0.7, 2, TRUE, 0)</f>
        <v>#NAME?</v>
      </c>
      <c r="AL77" s="4">
        <v>15</v>
      </c>
      <c r="AM77" s="4">
        <v>0</v>
      </c>
      <c r="AN77" s="4">
        <v>9</v>
      </c>
      <c r="AO77" s="4" t="e">
        <f t="array" aca="1" ref="AO77" ca="1">_xludf.IFS(AN77&gt;52, 1, AN77&lt;7, 2, TRUE, 0)</f>
        <v>#NAME?</v>
      </c>
      <c r="AP77" s="4">
        <v>5</v>
      </c>
      <c r="AQ77" s="4">
        <v>0</v>
      </c>
      <c r="AR77" s="4">
        <v>146</v>
      </c>
      <c r="AS77" s="4">
        <v>0</v>
      </c>
      <c r="AT77" s="4">
        <v>134</v>
      </c>
      <c r="AU77" s="4">
        <v>0</v>
      </c>
      <c r="AV77" s="4">
        <v>8.9</v>
      </c>
      <c r="AW77" s="4">
        <v>0</v>
      </c>
      <c r="AX77" s="4">
        <v>3.5</v>
      </c>
      <c r="AY77" s="4">
        <v>0</v>
      </c>
      <c r="AZ77" s="4">
        <v>142</v>
      </c>
      <c r="BA77" s="4" t="e">
        <f t="array" aca="1" ref="BA77" ca="1">_xludf.IFS(AZ77&gt;146, 1, AZ77&lt;136, 2, TRUE, 0)</f>
        <v>#NAME?</v>
      </c>
      <c r="BB77" s="4">
        <v>4.5999999999999996</v>
      </c>
      <c r="BC77" s="4" t="e">
        <f t="array" aca="1" ref="BC77" ca="1">_xludf.IFS(BB77&gt;5.1, 1, BB77&lt;3.5, 2, TRUE, 0)</f>
        <v>#NAME?</v>
      </c>
      <c r="BD77" s="4">
        <v>6.9</v>
      </c>
      <c r="BE77" s="4">
        <v>0</v>
      </c>
      <c r="BF77" s="4">
        <v>3.9</v>
      </c>
      <c r="BG77" s="4">
        <v>0</v>
      </c>
      <c r="BH77" s="4">
        <v>3</v>
      </c>
      <c r="BI77" s="4">
        <v>0</v>
      </c>
      <c r="BJ77" s="4">
        <v>86</v>
      </c>
      <c r="BK77" s="4">
        <v>0</v>
      </c>
      <c r="BL77" s="4">
        <v>68</v>
      </c>
      <c r="BM77" s="4">
        <v>0</v>
      </c>
      <c r="BN77" s="4">
        <v>115</v>
      </c>
      <c r="BO77" s="4">
        <v>2</v>
      </c>
      <c r="BP77" s="4">
        <v>183</v>
      </c>
      <c r="BQ77" s="4">
        <v>2</v>
      </c>
      <c r="BR77" s="4">
        <v>489</v>
      </c>
      <c r="BS77" s="4">
        <v>1</v>
      </c>
    </row>
    <row r="78" spans="1:71">
      <c r="A78" s="4">
        <v>359647</v>
      </c>
      <c r="B78" s="4" t="s">
        <v>21</v>
      </c>
      <c r="C78" s="4">
        <v>49</v>
      </c>
      <c r="D78" s="4">
        <v>8.8699999999999992</v>
      </c>
      <c r="E78" s="4" t="e">
        <f t="array" aca="1" ref="E78" ca="1">_xludf.IFS(D78&gt;10, 1, D78&lt;4, 2, TRUE, 0)</f>
        <v>#NAME?</v>
      </c>
      <c r="F78" s="4">
        <v>3.11</v>
      </c>
      <c r="G78" s="4" t="e">
        <f t="array" aca="1" ref="G78" ca="1">_xludf.IFS(F78&gt;6.2, 1, F78&lt;3.7, 2, TRUE, 0)</f>
        <v>#NAME?</v>
      </c>
      <c r="H78" s="4">
        <v>9.3000000000000007</v>
      </c>
      <c r="I78" s="4" t="e">
        <f t="array" aca="1" ref="I78" ca="1">_xludf.IFS(H78&gt;18, 1, H78&lt;13, 2, TRUE, 0)</f>
        <v>#NAME?</v>
      </c>
      <c r="J78" s="4">
        <v>28.2</v>
      </c>
      <c r="K78" s="4" t="e">
        <f t="array" aca="1" ref="K78" ca="1">_xludf.IFS(J78&gt;55, 1, J78&lt;34, 2, TRUE, 0)</f>
        <v>#NAME?</v>
      </c>
      <c r="L78" s="4">
        <v>90.7</v>
      </c>
      <c r="M78" s="4">
        <v>0</v>
      </c>
      <c r="N78" s="4">
        <v>29.9</v>
      </c>
      <c r="O78" s="4">
        <v>0</v>
      </c>
      <c r="P78" s="4">
        <v>33</v>
      </c>
      <c r="Q78" s="4">
        <v>0</v>
      </c>
      <c r="R78" s="4">
        <v>232</v>
      </c>
      <c r="S78" s="4">
        <v>0</v>
      </c>
      <c r="T78" s="4">
        <v>14</v>
      </c>
      <c r="U78" s="4">
        <v>0</v>
      </c>
      <c r="V78" s="4">
        <v>73.8</v>
      </c>
      <c r="W78" s="4">
        <v>0</v>
      </c>
      <c r="X78" s="4">
        <v>19.3</v>
      </c>
      <c r="Y78" s="4">
        <v>2</v>
      </c>
      <c r="Z78" s="4">
        <v>5.2</v>
      </c>
      <c r="AA78" s="4">
        <v>0</v>
      </c>
      <c r="AB78" s="4">
        <v>1.2</v>
      </c>
      <c r="AC78" s="4">
        <v>0</v>
      </c>
      <c r="AD78" s="4">
        <v>0.5</v>
      </c>
      <c r="AE78" s="4">
        <v>0</v>
      </c>
      <c r="AF78" s="4">
        <v>256</v>
      </c>
      <c r="AG78" s="4" t="e">
        <f t="array" aca="1" ref="AG78" ca="1">_xludf.IFS(AF78&gt;100, 1, AF78&lt;70, 2, TRUE, 0)</f>
        <v>#NAME?</v>
      </c>
      <c r="AH78" s="4">
        <v>74.599999999999994</v>
      </c>
      <c r="AI78" s="4" t="e">
        <f t="array" aca="1" ref="AI78" ca="1">_xludf.IFS(AH78&gt;20, 1, AH78&lt;8, 2, TRUE, 0)</f>
        <v>#NAME?</v>
      </c>
      <c r="AJ78" s="4">
        <v>9.4</v>
      </c>
      <c r="AK78" s="4" t="e">
        <f t="array" aca="1" ref="AK78" ca="1">_xludf.IFS(AJ78&gt;1.3, 1, AJ78&lt;0.7, 2, TRUE, 0)</f>
        <v>#NAME?</v>
      </c>
      <c r="AL78" s="4">
        <v>10</v>
      </c>
      <c r="AM78" s="4">
        <v>2</v>
      </c>
      <c r="AN78" s="4">
        <v>11</v>
      </c>
      <c r="AO78" s="4" t="e">
        <f t="array" aca="1" ref="AO78" ca="1">_xludf.IFS(AN78&gt;52, 1, AN78&lt;7, 2, TRUE, 0)</f>
        <v>#NAME?</v>
      </c>
      <c r="AP78" s="4">
        <v>7.8</v>
      </c>
      <c r="AQ78" s="4">
        <v>1</v>
      </c>
      <c r="AR78" s="4">
        <v>128</v>
      </c>
      <c r="AS78" s="4">
        <v>0</v>
      </c>
      <c r="AT78" s="4">
        <v>157</v>
      </c>
      <c r="AU78" s="4">
        <v>1</v>
      </c>
      <c r="AV78" s="4">
        <v>9.6</v>
      </c>
      <c r="AW78" s="4">
        <v>0</v>
      </c>
      <c r="AX78" s="4">
        <v>4.5999999999999996</v>
      </c>
      <c r="AY78" s="4">
        <v>0</v>
      </c>
      <c r="AZ78" s="4">
        <v>138</v>
      </c>
      <c r="BA78" s="4" t="e">
        <f t="array" aca="1" ref="BA78" ca="1">_xludf.IFS(AZ78&gt;146, 1, AZ78&lt;136, 2, TRUE, 0)</f>
        <v>#NAME?</v>
      </c>
      <c r="BB78" s="4">
        <v>4.3</v>
      </c>
      <c r="BC78" s="4" t="e">
        <f t="array" aca="1" ref="BC78" ca="1">_xludf.IFS(BB78&gt;5.1, 1, BB78&lt;3.5, 2, TRUE, 0)</f>
        <v>#NAME?</v>
      </c>
      <c r="BD78" s="4">
        <v>6.4</v>
      </c>
      <c r="BE78" s="4">
        <v>2</v>
      </c>
      <c r="BF78" s="4">
        <v>4</v>
      </c>
      <c r="BG78" s="4">
        <v>0</v>
      </c>
      <c r="BH78" s="4">
        <v>2.4</v>
      </c>
      <c r="BI78" s="4">
        <v>0</v>
      </c>
      <c r="BJ78" s="4">
        <v>77</v>
      </c>
      <c r="BK78" s="4">
        <v>0</v>
      </c>
      <c r="BL78" s="4">
        <v>52</v>
      </c>
      <c r="BM78" s="4">
        <v>0</v>
      </c>
      <c r="BN78" s="4">
        <v>231</v>
      </c>
      <c r="BO78" s="4">
        <v>0</v>
      </c>
      <c r="BP78" s="4">
        <v>283</v>
      </c>
      <c r="BQ78" s="4">
        <v>0</v>
      </c>
      <c r="BR78" s="4">
        <v>105</v>
      </c>
      <c r="BS78" s="4">
        <v>0</v>
      </c>
    </row>
  </sheetData>
  <phoneticPr fontId="11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00"/>
  <sheetViews>
    <sheetView workbookViewId="0"/>
  </sheetViews>
  <sheetFormatPr defaultColWidth="12.5703125" defaultRowHeight="15" customHeight="1"/>
  <cols>
    <col min="1" max="4" width="5.85546875" customWidth="1"/>
    <col min="5" max="5" width="10.7109375" customWidth="1"/>
    <col min="6" max="6" width="5.85546875" customWidth="1"/>
    <col min="7" max="7" width="9.5703125" customWidth="1"/>
    <col min="8" max="8" width="5.85546875" customWidth="1"/>
    <col min="9" max="9" width="11.7109375" customWidth="1"/>
    <col min="10" max="10" width="5.85546875" customWidth="1"/>
    <col min="11" max="11" width="11.85546875" customWidth="1"/>
    <col min="12" max="12" width="5.85546875" customWidth="1"/>
    <col min="13" max="13" width="11.42578125" customWidth="1"/>
    <col min="14" max="14" width="5.85546875" customWidth="1"/>
    <col min="15" max="15" width="10" customWidth="1"/>
    <col min="16" max="16" width="5.85546875" customWidth="1"/>
    <col min="17" max="17" width="11" customWidth="1"/>
    <col min="18" max="18" width="5.85546875" customWidth="1"/>
    <col min="19" max="19" width="14.28515625" customWidth="1"/>
    <col min="20" max="20" width="5.85546875" customWidth="1"/>
    <col min="21" max="21" width="10.85546875" customWidth="1"/>
    <col min="22" max="22" width="5.85546875" customWidth="1"/>
    <col min="23" max="23" width="10.85546875" customWidth="1"/>
    <col min="24" max="24" width="5.85546875" customWidth="1"/>
    <col min="25" max="25" width="9.42578125" customWidth="1"/>
    <col min="26" max="27" width="5.85546875" customWidth="1"/>
    <col min="28" max="28" width="9.85546875" customWidth="1"/>
    <col min="29" max="30" width="5.85546875" customWidth="1"/>
    <col min="31" max="31" width="9.42578125" customWidth="1"/>
    <col min="32" max="33" width="5.85546875" customWidth="1"/>
    <col min="34" max="34" width="10" customWidth="1"/>
    <col min="35" max="53" width="5.85546875" customWidth="1"/>
    <col min="54" max="54" width="11" customWidth="1"/>
  </cols>
  <sheetData>
    <row r="1" spans="1:53" ht="15.75" customHeight="1">
      <c r="A1" s="6" t="s">
        <v>93</v>
      </c>
      <c r="B1" s="7" t="s">
        <v>0</v>
      </c>
      <c r="C1" s="1" t="s">
        <v>1</v>
      </c>
      <c r="D1" s="11" t="s">
        <v>259</v>
      </c>
      <c r="E1" s="11"/>
      <c r="F1" s="11" t="s">
        <v>260</v>
      </c>
      <c r="G1" s="11"/>
      <c r="H1" s="11" t="s">
        <v>261</v>
      </c>
      <c r="I1" s="11"/>
      <c r="J1" s="11" t="s">
        <v>262</v>
      </c>
      <c r="K1" s="11"/>
      <c r="L1" s="11" t="s">
        <v>263</v>
      </c>
      <c r="M1" s="11"/>
      <c r="N1" s="11" t="s">
        <v>264</v>
      </c>
      <c r="O1" s="11"/>
      <c r="P1" s="11" t="s">
        <v>265</v>
      </c>
      <c r="Q1" s="11"/>
      <c r="R1" s="11" t="s">
        <v>65</v>
      </c>
      <c r="S1" s="11"/>
      <c r="T1" s="11" t="s">
        <v>266</v>
      </c>
      <c r="U1" s="11"/>
      <c r="V1" s="11" t="s">
        <v>267</v>
      </c>
      <c r="W1" s="11"/>
      <c r="AD1" s="1"/>
      <c r="AE1" s="1"/>
      <c r="AG1" s="1"/>
      <c r="AH1" s="1"/>
      <c r="AI1" s="4"/>
      <c r="AJ1" s="4"/>
      <c r="AK1" s="5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>
      <c r="A2" s="4" t="s">
        <v>126</v>
      </c>
      <c r="B2" s="10"/>
      <c r="C2" s="4"/>
      <c r="D2" s="11"/>
      <c r="E2" s="11"/>
      <c r="F2" s="11"/>
      <c r="G2" s="11"/>
      <c r="H2" s="11"/>
      <c r="I2" s="11"/>
      <c r="J2" s="11"/>
      <c r="K2" s="11"/>
      <c r="L2" s="11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AD2" s="4"/>
      <c r="AE2" s="4"/>
      <c r="AG2" s="4"/>
      <c r="AH2" s="4"/>
      <c r="AI2" s="4"/>
      <c r="AJ2" s="4"/>
      <c r="AK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5.75">
      <c r="A3" s="2">
        <v>6143</v>
      </c>
      <c r="B3" s="7" t="s">
        <v>11</v>
      </c>
      <c r="C3" s="2">
        <v>63</v>
      </c>
      <c r="D3" s="12">
        <v>7.18</v>
      </c>
      <c r="E3" s="12" t="e">
        <f t="array" aca="1" ref="E3" ca="1">_xludf.IFS(D3&gt;10, 1, D3&lt;4, 2, TRUE, 0)</f>
        <v>#NAME?</v>
      </c>
      <c r="F3" s="12">
        <v>3.58</v>
      </c>
      <c r="G3" s="12" t="e">
        <f t="array" aca="1" ref="G3" ca="1">_xludf.IFS(F3&gt;6.2, 1, F3&lt;3.7, 2, TRUE, 0)</f>
        <v>#NAME?</v>
      </c>
      <c r="H3" s="12">
        <v>10.4</v>
      </c>
      <c r="I3" s="12" t="e">
        <f t="array" aca="1" ref="I3" ca="1">_xludf.IFS(H3&gt;18, 1, H3&lt;13, 2, TRUE, 0)</f>
        <v>#NAME?</v>
      </c>
      <c r="J3" s="12">
        <v>29.5</v>
      </c>
      <c r="K3" s="12" t="e">
        <f t="array" aca="1" ref="K3" ca="1">_xludf.IFS(J3&gt;55, 1, J3&lt;34, 2, TRUE, 0)</f>
        <v>#NAME?</v>
      </c>
      <c r="L3" s="11">
        <v>131</v>
      </c>
      <c r="M3" s="12" t="e">
        <f t="array" aca="1" ref="M3" ca="1">_xludf.IFS(L3&gt;100, 1, L3&lt;70, 2, TRUE, 0)</f>
        <v>#NAME?</v>
      </c>
      <c r="N3" s="11">
        <v>66.3</v>
      </c>
      <c r="O3" s="12" t="e">
        <f t="array" aca="1" ref="O3" ca="1">_xludf.IFS(N3&gt;20, 1, N3&lt;8, 2, TRUE, 0)</f>
        <v>#NAME?</v>
      </c>
      <c r="P3" s="11">
        <v>9.1</v>
      </c>
      <c r="Q3" s="12" t="e">
        <f t="array" aca="1" ref="Q3" ca="1">_xludf.IFS(P3&gt;1.3, 1, P3&lt;0.7, 2, TRUE, 0)</f>
        <v>#NAME?</v>
      </c>
      <c r="R3" s="11">
        <v>13</v>
      </c>
      <c r="S3" s="12" t="e">
        <f t="array" aca="1" ref="S3" ca="1">_xludf.IFS(R3&gt;52, 1, R3&lt;7, 2, TRUE, 0)</f>
        <v>#NAME?</v>
      </c>
      <c r="T3" s="11">
        <v>132</v>
      </c>
      <c r="U3" s="12" t="e">
        <f t="array" aca="1" ref="U3" ca="1">_xludf.IFS(T3&gt;146, 1, T3&lt;136, 2, TRUE, 0)</f>
        <v>#NAME?</v>
      </c>
      <c r="V3" s="11">
        <v>4.5</v>
      </c>
      <c r="W3" s="12" t="e">
        <f t="array" aca="1" ref="W3" ca="1">_xludf.IFS(V3&gt;5.1, 1, V3&lt;3.5, 2, TRUE, 0)</f>
        <v>#NAME?</v>
      </c>
      <c r="Y3" s="6" t="s">
        <v>126</v>
      </c>
      <c r="AA3" s="1"/>
      <c r="AB3" s="6" t="s">
        <v>10</v>
      </c>
      <c r="AD3" s="4"/>
      <c r="AE3" s="13" t="s">
        <v>29</v>
      </c>
      <c r="AG3" s="4"/>
      <c r="AH3" s="14" t="s">
        <v>38</v>
      </c>
      <c r="AI3" s="4"/>
      <c r="AJ3" s="4"/>
      <c r="AK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5.75">
      <c r="A4" s="2">
        <v>22678</v>
      </c>
      <c r="B4" s="7" t="s">
        <v>11</v>
      </c>
      <c r="C4" s="2">
        <v>77</v>
      </c>
      <c r="D4" s="12">
        <v>4.82</v>
      </c>
      <c r="E4" s="12" t="e">
        <f t="array" aca="1" ref="E4" ca="1">_xludf.IFS(D4&gt;10, 1, D4&lt;4, 2, TRUE, 0)</f>
        <v>#NAME?</v>
      </c>
      <c r="F4" s="12">
        <v>3.24</v>
      </c>
      <c r="G4" s="12" t="e">
        <f t="array" aca="1" ref="G4" ca="1">_xludf.IFS(F4&gt;6.2, 1, F4&lt;3.7, 2, TRUE, 0)</f>
        <v>#NAME?</v>
      </c>
      <c r="H4" s="12">
        <v>10.9</v>
      </c>
      <c r="I4" s="12" t="e">
        <f t="array" aca="1" ref="I4" ca="1">_xludf.IFS(H4&gt;18, 1, H4&lt;13, 2, TRUE, 0)</f>
        <v>#NAME?</v>
      </c>
      <c r="J4" s="12">
        <v>30.7</v>
      </c>
      <c r="K4" s="12" t="e">
        <f t="array" aca="1" ref="K4" ca="1">_xludf.IFS(J4&gt;55, 1, J4&lt;34, 2, TRUE, 0)</f>
        <v>#NAME?</v>
      </c>
      <c r="L4" s="12">
        <v>109</v>
      </c>
      <c r="M4" s="12" t="e">
        <f t="array" aca="1" ref="M4" ca="1">_xludf.IFS(L4&gt;100, 1, L4&lt;70, 2, TRUE, 0)</f>
        <v>#NAME?</v>
      </c>
      <c r="N4" s="12">
        <v>79.900000000000006</v>
      </c>
      <c r="O4" s="12" t="e">
        <f t="array" aca="1" ref="O4" ca="1">_xludf.IFS(N4&gt;20, 1, N4&lt;8, 2, TRUE, 0)</f>
        <v>#NAME?</v>
      </c>
      <c r="P4" s="12">
        <v>10</v>
      </c>
      <c r="Q4" s="12" t="e">
        <f t="array" aca="1" ref="Q4" ca="1">_xludf.IFS(P4&gt;1.3, 1, P4&lt;0.7, 2, TRUE, 0)</f>
        <v>#NAME?</v>
      </c>
      <c r="R4" s="12">
        <v>46</v>
      </c>
      <c r="S4" s="12" t="e">
        <f t="array" aca="1" ref="S4" ca="1">_xludf.IFS(R4&gt;52, 1, R4&lt;7, 2, TRUE, 0)</f>
        <v>#NAME?</v>
      </c>
      <c r="T4" s="12">
        <v>135</v>
      </c>
      <c r="U4" s="12" t="e">
        <f t="array" aca="1" ref="U4" ca="1">_xludf.IFS(T4&gt;146, 1, T4&lt;136, 2, TRUE, 0)</f>
        <v>#NAME?</v>
      </c>
      <c r="V4" s="12">
        <v>4.7</v>
      </c>
      <c r="W4" s="12" t="e">
        <f t="array" aca="1" ref="W4" ca="1">_xludf.IFS(V4&gt;5.1, 1, V4&lt;3.5, 2, TRUE, 0)</f>
        <v>#NAME?</v>
      </c>
      <c r="Y4" s="6" t="s">
        <v>127</v>
      </c>
      <c r="Z4" s="4">
        <f ca="1">COUNTIF(E3:E12,"1")</f>
        <v>0</v>
      </c>
      <c r="AB4" s="6" t="s">
        <v>127</v>
      </c>
      <c r="AC4" s="4">
        <f ca="1">COUNTIF(E12:E21,"1")</f>
        <v>0</v>
      </c>
      <c r="AD4" s="2"/>
      <c r="AE4" s="6" t="s">
        <v>127</v>
      </c>
      <c r="AF4" s="4">
        <f ca="1">COUNTIF(E25:E40,"1")</f>
        <v>0</v>
      </c>
      <c r="AG4" s="4"/>
      <c r="AH4" s="6" t="s">
        <v>127</v>
      </c>
      <c r="AI4" s="4">
        <f ca="1">COUNTIF(E42:E78,"1")</f>
        <v>0</v>
      </c>
      <c r="AJ4" s="2"/>
      <c r="AK4" s="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>
      <c r="A5" s="2">
        <v>78226</v>
      </c>
      <c r="B5" s="7" t="s">
        <v>11</v>
      </c>
      <c r="C5" s="2">
        <v>47</v>
      </c>
      <c r="D5" s="12">
        <v>4.72</v>
      </c>
      <c r="E5" s="12" t="e">
        <f t="array" aca="1" ref="E5" ca="1">_xludf.IFS(D5&gt;10, 1, D5&lt;4, 2, TRUE, 0)</f>
        <v>#NAME?</v>
      </c>
      <c r="F5" s="12">
        <v>3.52</v>
      </c>
      <c r="G5" s="12" t="e">
        <f t="array" aca="1" ref="G5" ca="1">_xludf.IFS(F5&gt;6.2, 1, F5&lt;3.7, 2, TRUE, 0)</f>
        <v>#NAME?</v>
      </c>
      <c r="H5" s="12">
        <v>11.2</v>
      </c>
      <c r="I5" s="12" t="e">
        <f t="array" aca="1" ref="I5" ca="1">_xludf.IFS(H5&gt;18, 1, H5&lt;13, 2, TRUE, 0)</f>
        <v>#NAME?</v>
      </c>
      <c r="J5" s="12">
        <v>32.799999999999997</v>
      </c>
      <c r="K5" s="12" t="e">
        <f t="array" aca="1" ref="K5" ca="1">_xludf.IFS(J5&gt;55, 1, J5&lt;34, 2, TRUE, 0)</f>
        <v>#NAME?</v>
      </c>
      <c r="L5" s="11">
        <v>138</v>
      </c>
      <c r="M5" s="12" t="e">
        <f t="array" aca="1" ref="M5" ca="1">_xludf.IFS(L5&gt;100, 1, L5&lt;70, 2, TRUE, 0)</f>
        <v>#NAME?</v>
      </c>
      <c r="N5" s="11">
        <v>75.900000000000006</v>
      </c>
      <c r="O5" s="12" t="e">
        <f t="array" aca="1" ref="O5" ca="1">_xludf.IFS(N5&gt;20, 1, N5&lt;8, 2, TRUE, 0)</f>
        <v>#NAME?</v>
      </c>
      <c r="P5" s="11">
        <v>10.3</v>
      </c>
      <c r="Q5" s="12" t="e">
        <f t="array" aca="1" ref="Q5" ca="1">_xludf.IFS(P5&gt;1.3, 1, P5&lt;0.7, 2, TRUE, 0)</f>
        <v>#NAME?</v>
      </c>
      <c r="R5" s="11">
        <v>7</v>
      </c>
      <c r="S5" s="12" t="e">
        <f t="array" aca="1" ref="S5" ca="1">_xludf.IFS(R5&gt;52, 1, R5&lt;7, 2, TRUE, 0)</f>
        <v>#NAME?</v>
      </c>
      <c r="T5" s="11">
        <v>136</v>
      </c>
      <c r="U5" s="12" t="e">
        <f t="array" aca="1" ref="U5" ca="1">_xludf.IFS(T5&gt;146, 1, T5&lt;136, 2, TRUE, 0)</f>
        <v>#NAME?</v>
      </c>
      <c r="V5" s="12">
        <v>3.8</v>
      </c>
      <c r="W5" s="12" t="e">
        <f t="array" aca="1" ref="W5" ca="1">_xludf.IFS(V5&gt;5.1, 1, V5&lt;3.5, 2, TRUE, 0)</f>
        <v>#NAME?</v>
      </c>
      <c r="Y5" s="1" t="s">
        <v>268</v>
      </c>
      <c r="Z5" s="4">
        <f ca="1">COUNTIF(E3:E12,"0")</f>
        <v>0</v>
      </c>
      <c r="AB5" s="1" t="s">
        <v>269</v>
      </c>
      <c r="AC5" s="4">
        <f ca="1">COUNTIF(E13:E22,"0")</f>
        <v>0</v>
      </c>
      <c r="AD5" s="4"/>
      <c r="AE5" s="1" t="s">
        <v>270</v>
      </c>
      <c r="AF5" s="4">
        <f ca="1">COUNTIF(E25:E40,"0")</f>
        <v>0</v>
      </c>
      <c r="AG5" s="4"/>
      <c r="AH5" s="1" t="s">
        <v>271</v>
      </c>
      <c r="AI5" s="4">
        <f ca="1">COUNTIF(E42:E78,"0")</f>
        <v>0</v>
      </c>
      <c r="AJ5" s="4"/>
      <c r="AK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>
      <c r="A6" s="2">
        <v>223535</v>
      </c>
      <c r="B6" s="7" t="s">
        <v>11</v>
      </c>
      <c r="C6" s="2">
        <v>62</v>
      </c>
      <c r="D6" s="11">
        <v>6.04</v>
      </c>
      <c r="E6" s="12" t="e">
        <f t="array" aca="1" ref="E6" ca="1">_xludf.IFS(D6&gt;10, 1, D6&lt;4, 2, TRUE, 0)</f>
        <v>#NAME?</v>
      </c>
      <c r="F6" s="11">
        <v>3.67</v>
      </c>
      <c r="G6" s="12" t="e">
        <f t="array" aca="1" ref="G6" ca="1">_xludf.IFS(F6&gt;6.2, 1, F6&lt;3.7, 2, TRUE, 0)</f>
        <v>#NAME?</v>
      </c>
      <c r="H6" s="11">
        <v>11.9</v>
      </c>
      <c r="I6" s="12" t="e">
        <f t="array" aca="1" ref="I6" ca="1">_xludf.IFS(H6&gt;18, 1, H6&lt;13, 2, TRUE, 0)</f>
        <v>#NAME?</v>
      </c>
      <c r="J6" s="11">
        <v>33.200000000000003</v>
      </c>
      <c r="K6" s="12" t="e">
        <f t="array" aca="1" ref="K6" ca="1">_xludf.IFS(J6&gt;55, 1, J6&lt;34, 2, TRUE, 0)</f>
        <v>#NAME?</v>
      </c>
      <c r="L6" s="12">
        <v>140</v>
      </c>
      <c r="M6" s="12" t="e">
        <f t="array" aca="1" ref="M6" ca="1">_xludf.IFS(L6&gt;100, 1, L6&lt;70, 2, TRUE, 0)</f>
        <v>#NAME?</v>
      </c>
      <c r="N6" s="12">
        <v>55.1</v>
      </c>
      <c r="O6" s="12" t="e">
        <f t="array" aca="1" ref="O6" ca="1">_xludf.IFS(N6&gt;20, 1, N6&lt;8, 2, TRUE, 0)</f>
        <v>#NAME?</v>
      </c>
      <c r="P6" s="12">
        <v>9.8000000000000007</v>
      </c>
      <c r="Q6" s="12" t="e">
        <f t="array" aca="1" ref="Q6" ca="1">_xludf.IFS(P6&gt;1.3, 1, P6&lt;0.7, 2, TRUE, 0)</f>
        <v>#NAME?</v>
      </c>
      <c r="R6" s="12">
        <v>17</v>
      </c>
      <c r="S6" s="12" t="e">
        <f t="array" aca="1" ref="S6" ca="1">_xludf.IFS(R6&gt;52, 1, R6&lt;7, 2, TRUE, 0)</f>
        <v>#NAME?</v>
      </c>
      <c r="T6" s="11">
        <v>138</v>
      </c>
      <c r="U6" s="12" t="e">
        <f t="array" aca="1" ref="U6" ca="1">_xludf.IFS(T6&gt;146, 1, T6&lt;136, 2, TRUE, 0)</f>
        <v>#NAME?</v>
      </c>
      <c r="V6" s="12">
        <v>4.5999999999999996</v>
      </c>
      <c r="W6" s="12" t="e">
        <f t="array" aca="1" ref="W6" ca="1">_xludf.IFS(V6&gt;5.1, 1, V6&lt;3.5, 2, TRUE, 0)</f>
        <v>#NAME?</v>
      </c>
      <c r="Y6" s="6" t="s">
        <v>129</v>
      </c>
      <c r="Z6" s="4">
        <f ca="1">COUNTIF(E3:E12,"2")</f>
        <v>0</v>
      </c>
      <c r="AB6" s="6" t="s">
        <v>129</v>
      </c>
      <c r="AC6" s="4">
        <f ca="1">COUNTIF(E14:E23,"2")</f>
        <v>0</v>
      </c>
      <c r="AD6" s="2"/>
      <c r="AE6" s="6" t="s">
        <v>129</v>
      </c>
      <c r="AF6" s="4">
        <f ca="1">COUNTIF(E25:E40,"2")</f>
        <v>0</v>
      </c>
      <c r="AG6" s="4"/>
      <c r="AH6" s="6" t="s">
        <v>129</v>
      </c>
      <c r="AI6" s="4">
        <f>COUNTIF(D42:D78,"2")</f>
        <v>0</v>
      </c>
      <c r="AJ6" s="4"/>
      <c r="AK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>
      <c r="A7" s="2">
        <v>314908</v>
      </c>
      <c r="B7" s="7" t="s">
        <v>11</v>
      </c>
      <c r="C7" s="2">
        <v>81</v>
      </c>
      <c r="D7" s="12">
        <v>6.37</v>
      </c>
      <c r="E7" s="12" t="e">
        <f t="array" aca="1" ref="E7" ca="1">_xludf.IFS(D7&gt;10, 1, D7&lt;4, 2, TRUE, 0)</f>
        <v>#NAME?</v>
      </c>
      <c r="F7" s="12">
        <v>3.46</v>
      </c>
      <c r="G7" s="12" t="e">
        <f t="array" aca="1" ref="G7" ca="1">_xludf.IFS(F7&gt;6.2, 1, F7&lt;3.7, 2, TRUE, 0)</f>
        <v>#NAME?</v>
      </c>
      <c r="H7" s="12">
        <v>11.8</v>
      </c>
      <c r="I7" s="12" t="e">
        <f t="array" aca="1" ref="I7" ca="1">_xludf.IFS(H7&gt;18, 1, H7&lt;13, 2, TRUE, 0)</f>
        <v>#NAME?</v>
      </c>
      <c r="J7" s="12">
        <v>33</v>
      </c>
      <c r="K7" s="12" t="e">
        <f t="array" aca="1" ref="K7" ca="1">_xludf.IFS(J7&gt;55, 1, J7&lt;34, 2, TRUE, 0)</f>
        <v>#NAME?</v>
      </c>
      <c r="L7" s="12">
        <v>121</v>
      </c>
      <c r="M7" s="12" t="e">
        <f t="array" aca="1" ref="M7" ca="1">_xludf.IFS(L7&gt;100, 1, L7&lt;70, 2, TRUE, 0)</f>
        <v>#NAME?</v>
      </c>
      <c r="N7" s="12">
        <v>55.3</v>
      </c>
      <c r="O7" s="12" t="e">
        <f t="array" aca="1" ref="O7" ca="1">_xludf.IFS(N7&gt;20, 1, N7&lt;8, 2, TRUE, 0)</f>
        <v>#NAME?</v>
      </c>
      <c r="P7" s="12">
        <v>7.5</v>
      </c>
      <c r="Q7" s="12" t="e">
        <f t="array" aca="1" ref="Q7" ca="1">_xludf.IFS(P7&gt;1.3, 1, P7&lt;0.7, 2, TRUE, 0)</f>
        <v>#NAME?</v>
      </c>
      <c r="R7" s="12">
        <v>23</v>
      </c>
      <c r="S7" s="12" t="e">
        <f t="array" aca="1" ref="S7" ca="1">_xludf.IFS(R7&gt;52, 1, R7&lt;7, 2, TRUE, 0)</f>
        <v>#NAME?</v>
      </c>
      <c r="T7" s="12">
        <v>134</v>
      </c>
      <c r="U7" s="12" t="e">
        <f t="array" aca="1" ref="U7" ca="1">_xludf.IFS(T7&gt;146, 1, T7&lt;136, 2, TRUE, 0)</f>
        <v>#NAME?</v>
      </c>
      <c r="V7" s="12">
        <v>4.5999999999999996</v>
      </c>
      <c r="W7" s="12" t="e">
        <f t="array" aca="1" ref="W7" ca="1">_xludf.IFS(V7&gt;5.1, 1, V7&lt;3.5, 2, TRUE, 0)</f>
        <v>#NAME?</v>
      </c>
      <c r="AD7" s="2"/>
      <c r="AG7" s="4"/>
      <c r="AJ7" s="2"/>
      <c r="AK7" s="2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>
      <c r="A8" s="2">
        <v>320078</v>
      </c>
      <c r="B8" s="7" t="s">
        <v>11</v>
      </c>
      <c r="C8" s="2">
        <v>68</v>
      </c>
      <c r="D8" s="12">
        <v>3.9</v>
      </c>
      <c r="E8" s="12" t="e">
        <f t="array" aca="1" ref="E8" ca="1">_xludf.IFS(D8&gt;10, 1, D8&lt;4, 2, TRUE, 0)</f>
        <v>#NAME?</v>
      </c>
      <c r="F8" s="12">
        <v>3.76</v>
      </c>
      <c r="G8" s="12" t="e">
        <f t="array" aca="1" ref="G8" ca="1">_xludf.IFS(F8&gt;6.2, 1, F8&lt;3.7, 2, TRUE, 0)</f>
        <v>#NAME?</v>
      </c>
      <c r="H8" s="12">
        <v>11.4</v>
      </c>
      <c r="I8" s="12" t="e">
        <f t="array" aca="1" ref="I8" ca="1">_xludf.IFS(H8&gt;18, 1, H8&lt;13, 2, TRUE, 0)</f>
        <v>#NAME?</v>
      </c>
      <c r="J8" s="12">
        <v>32.299999999999997</v>
      </c>
      <c r="K8" s="12" t="e">
        <f t="array" aca="1" ref="K8" ca="1">_xludf.IFS(J8&gt;55, 1, J8&lt;34, 2, TRUE, 0)</f>
        <v>#NAME?</v>
      </c>
      <c r="L8" s="11">
        <v>283</v>
      </c>
      <c r="M8" s="12" t="e">
        <f t="array" aca="1" ref="M8" ca="1">_xludf.IFS(L8&gt;100, 1, L8&lt;70, 2, TRUE, 0)</f>
        <v>#NAME?</v>
      </c>
      <c r="N8" s="11">
        <v>49.5</v>
      </c>
      <c r="O8" s="12" t="e">
        <f t="array" aca="1" ref="O8" ca="1">_xludf.IFS(N8&gt;20, 1, N8&lt;8, 2, TRUE, 0)</f>
        <v>#NAME?</v>
      </c>
      <c r="P8" s="11">
        <v>9.6</v>
      </c>
      <c r="Q8" s="12" t="e">
        <f t="array" aca="1" ref="Q8" ca="1">_xludf.IFS(P8&gt;1.3, 1, P8&lt;0.7, 2, TRUE, 0)</f>
        <v>#NAME?</v>
      </c>
      <c r="R8" s="11">
        <v>9</v>
      </c>
      <c r="S8" s="12" t="e">
        <f t="array" aca="1" ref="S8" ca="1">_xludf.IFS(R8&gt;52, 1, R8&lt;7, 2, TRUE, 0)</f>
        <v>#NAME?</v>
      </c>
      <c r="T8" s="12">
        <v>133</v>
      </c>
      <c r="U8" s="12" t="e">
        <f t="array" aca="1" ref="U8" ca="1">_xludf.IFS(T8&gt;146, 1, T8&lt;136, 2, TRUE, 0)</f>
        <v>#NAME?</v>
      </c>
      <c r="V8" s="11">
        <v>4.9000000000000004</v>
      </c>
      <c r="W8" s="12" t="e">
        <f t="array" aca="1" ref="W8" ca="1">_xludf.IFS(V8&gt;5.1, 1, V8&lt;3.5, 2, TRUE, 0)</f>
        <v>#NAME?</v>
      </c>
      <c r="Y8" s="1" t="s">
        <v>130</v>
      </c>
      <c r="Z8" s="4">
        <f ca="1">COUNTIF(G3:G12,"1")</f>
        <v>0</v>
      </c>
      <c r="AB8" s="1" t="s">
        <v>130</v>
      </c>
      <c r="AC8" s="4">
        <f ca="1">COUNTIF(G14:G23,"1")</f>
        <v>0</v>
      </c>
      <c r="AD8" s="4"/>
      <c r="AE8" s="1" t="s">
        <v>130</v>
      </c>
      <c r="AF8" s="4">
        <f ca="1">COUNTIF(G25:G40,"1")</f>
        <v>0</v>
      </c>
      <c r="AG8" s="4"/>
      <c r="AH8" s="1" t="s">
        <v>130</v>
      </c>
      <c r="AI8" s="4">
        <f ca="1">COUNTIF(G42:G78,"1")</f>
        <v>0</v>
      </c>
      <c r="AJ8" s="2"/>
      <c r="AK8" s="2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5.75">
      <c r="A9" s="2">
        <v>331383</v>
      </c>
      <c r="B9" s="7" t="s">
        <v>11</v>
      </c>
      <c r="C9" s="2">
        <v>69</v>
      </c>
      <c r="D9" s="12">
        <v>4.71</v>
      </c>
      <c r="E9" s="12" t="e">
        <f t="array" aca="1" ref="E9" ca="1">_xludf.IFS(D9&gt;10, 1, D9&lt;4, 2, TRUE, 0)</f>
        <v>#NAME?</v>
      </c>
      <c r="F9" s="12">
        <v>2.88</v>
      </c>
      <c r="G9" s="12" t="e">
        <f t="array" aca="1" ref="G9" ca="1">_xludf.IFS(F9&gt;6.2, 1, F9&lt;3.7, 2, TRUE, 0)</f>
        <v>#NAME?</v>
      </c>
      <c r="H9" s="12">
        <v>8.6</v>
      </c>
      <c r="I9" s="12" t="e">
        <f t="array" aca="1" ref="I9" ca="1">_xludf.IFS(H9&gt;18, 1, H9&lt;13, 2, TRUE, 0)</f>
        <v>#NAME?</v>
      </c>
      <c r="J9" s="12">
        <v>25.8</v>
      </c>
      <c r="K9" s="12" t="e">
        <f t="array" aca="1" ref="K9" ca="1">_xludf.IFS(J9&gt;55, 1, J9&lt;34, 2, TRUE, 0)</f>
        <v>#NAME?</v>
      </c>
      <c r="L9" s="11">
        <v>158</v>
      </c>
      <c r="M9" s="12" t="e">
        <f t="array" aca="1" ref="M9" ca="1">_xludf.IFS(L9&gt;100, 1, L9&lt;70, 2, TRUE, 0)</f>
        <v>#NAME?</v>
      </c>
      <c r="N9" s="11">
        <v>50.3</v>
      </c>
      <c r="O9" s="12" t="e">
        <f t="array" aca="1" ref="O9" ca="1">_xludf.IFS(N9&gt;20, 1, N9&lt;8, 2, TRUE, 0)</f>
        <v>#NAME?</v>
      </c>
      <c r="P9" s="11">
        <v>10.3</v>
      </c>
      <c r="Q9" s="12" t="e">
        <f t="array" aca="1" ref="Q9" ca="1">_xludf.IFS(P9&gt;1.3, 1, P9&lt;0.7, 2, TRUE, 0)</f>
        <v>#NAME?</v>
      </c>
      <c r="R9" s="11">
        <v>6</v>
      </c>
      <c r="S9" s="12" t="e">
        <f t="array" aca="1" ref="S9" ca="1">_xludf.IFS(R9&gt;52, 1, R9&lt;7, 2, TRUE, 0)</f>
        <v>#NAME?</v>
      </c>
      <c r="T9" s="12">
        <v>135</v>
      </c>
      <c r="U9" s="12" t="e">
        <f t="array" aca="1" ref="U9" ca="1">_xludf.IFS(T9&gt;146, 1, T9&lt;136, 2, TRUE, 0)</f>
        <v>#NAME?</v>
      </c>
      <c r="V9" s="11">
        <v>4.5999999999999996</v>
      </c>
      <c r="W9" s="12" t="e">
        <f t="array" aca="1" ref="W9" ca="1">_xludf.IFS(V9&gt;5.1, 1, V9&lt;3.5, 2, TRUE, 0)</f>
        <v>#NAME?</v>
      </c>
      <c r="Y9" s="6" t="s">
        <v>131</v>
      </c>
      <c r="Z9" s="4">
        <f ca="1">COUNTIF(G3:G12,"0")</f>
        <v>0</v>
      </c>
      <c r="AB9" s="6" t="s">
        <v>131</v>
      </c>
      <c r="AC9" s="4">
        <f ca="1">COUNTIF(G14:G23,"0")</f>
        <v>0</v>
      </c>
      <c r="AD9" s="4"/>
      <c r="AE9" s="6" t="s">
        <v>131</v>
      </c>
      <c r="AF9" s="4">
        <f ca="1">COUNTIF(G25:G40,"0")</f>
        <v>0</v>
      </c>
      <c r="AG9" s="4"/>
      <c r="AH9" s="6" t="s">
        <v>131</v>
      </c>
      <c r="AI9" s="4">
        <f ca="1">COUNTIF(G42:G78,"0")</f>
        <v>0</v>
      </c>
      <c r="AJ9" s="2"/>
      <c r="AK9" s="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15.75">
      <c r="A10" s="4">
        <v>338780</v>
      </c>
      <c r="B10" s="10" t="s">
        <v>11</v>
      </c>
      <c r="C10" s="2">
        <v>70</v>
      </c>
      <c r="D10" s="12">
        <v>5.76</v>
      </c>
      <c r="E10" s="12" t="e">
        <f t="array" aca="1" ref="E10" ca="1">_xludf.IFS(D10&gt;10, 1, D10&lt;4, 2, TRUE, 0)</f>
        <v>#NAME?</v>
      </c>
      <c r="F10" s="12">
        <v>3.81</v>
      </c>
      <c r="G10" s="12" t="e">
        <f t="array" aca="1" ref="G10" ca="1">_xludf.IFS(F10&gt;6.2, 1, F10&lt;3.7, 2, TRUE, 0)</f>
        <v>#NAME?</v>
      </c>
      <c r="H10" s="12">
        <v>11.1</v>
      </c>
      <c r="I10" s="12" t="e">
        <f t="array" aca="1" ref="I10" ca="1">_xludf.IFS(H10&gt;18, 1, H10&lt;13, 2, TRUE, 0)</f>
        <v>#NAME?</v>
      </c>
      <c r="J10" s="12">
        <v>32.1</v>
      </c>
      <c r="K10" s="12" t="e">
        <f t="array" aca="1" ref="K10" ca="1">_xludf.IFS(J10&gt;55, 1, J10&lt;34, 2, TRUE, 0)</f>
        <v>#NAME?</v>
      </c>
      <c r="L10" s="12">
        <v>235</v>
      </c>
      <c r="M10" s="12" t="e">
        <f t="array" aca="1" ref="M10" ca="1">_xludf.IFS(L10&gt;100, 1, L10&lt;70, 2, TRUE, 0)</f>
        <v>#NAME?</v>
      </c>
      <c r="N10" s="12">
        <v>59.7</v>
      </c>
      <c r="O10" s="12" t="e">
        <f t="array" aca="1" ref="O10" ca="1">_xludf.IFS(N10&gt;20, 1, N10&lt;8, 2, TRUE, 0)</f>
        <v>#NAME?</v>
      </c>
      <c r="P10" s="12">
        <v>8.9</v>
      </c>
      <c r="Q10" s="12" t="e">
        <f t="array" aca="1" ref="Q10" ca="1">_xludf.IFS(P10&gt;1.3, 1, P10&lt;0.7, 2, TRUE, 0)</f>
        <v>#NAME?</v>
      </c>
      <c r="R10" s="12">
        <v>12</v>
      </c>
      <c r="S10" s="12" t="e">
        <f t="array" aca="1" ref="S10" ca="1">_xludf.IFS(R10&gt;52, 1, R10&lt;7, 2, TRUE, 0)</f>
        <v>#NAME?</v>
      </c>
      <c r="T10" s="12">
        <v>139</v>
      </c>
      <c r="U10" s="12" t="e">
        <f t="array" aca="1" ref="U10" ca="1">_xludf.IFS(T10&gt;146, 1, T10&lt;136, 2, TRUE, 0)</f>
        <v>#NAME?</v>
      </c>
      <c r="V10" s="12">
        <v>4.5999999999999996</v>
      </c>
      <c r="W10" s="12" t="e">
        <f t="array" aca="1" ref="W10" ca="1">_xludf.IFS(V10&gt;5.1, 1, V10&lt;3.5, 2, TRUE, 0)</f>
        <v>#NAME?</v>
      </c>
      <c r="Y10" s="6" t="s">
        <v>132</v>
      </c>
      <c r="Z10" s="4">
        <f ca="1">COUNTIF(G3:G12,"2")</f>
        <v>0</v>
      </c>
      <c r="AB10" s="6" t="s">
        <v>132</v>
      </c>
      <c r="AC10" s="4">
        <f ca="1">COUNTIF(G14:G23,"2")</f>
        <v>0</v>
      </c>
      <c r="AD10" s="2"/>
      <c r="AE10" s="6" t="s">
        <v>132</v>
      </c>
      <c r="AF10" s="4">
        <f ca="1">COUNTIF(G25:G40,"2")</f>
        <v>0</v>
      </c>
      <c r="AG10" s="4"/>
      <c r="AH10" s="6" t="s">
        <v>132</v>
      </c>
      <c r="AI10" s="4">
        <f ca="1">COUNTIF(G42:G78,"2")</f>
        <v>0</v>
      </c>
      <c r="AJ10" s="2"/>
      <c r="AK10" s="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>
      <c r="A11" s="2">
        <v>345858</v>
      </c>
      <c r="B11" s="7" t="s">
        <v>11</v>
      </c>
      <c r="C11" s="2">
        <v>69</v>
      </c>
      <c r="D11" s="12">
        <v>6.62</v>
      </c>
      <c r="E11" s="12" t="e">
        <f t="array" aca="1" ref="E11" ca="1">_xludf.IFS(D11&gt;10, 1, D11&lt;4, 2, TRUE, 0)</f>
        <v>#NAME?</v>
      </c>
      <c r="F11" s="12">
        <v>3.91</v>
      </c>
      <c r="G11" s="12" t="e">
        <f t="array" aca="1" ref="G11" ca="1">_xludf.IFS(F11&gt;6.2, 1, F11&lt;3.7, 2, TRUE, 0)</f>
        <v>#NAME?</v>
      </c>
      <c r="H11" s="12">
        <v>10.8</v>
      </c>
      <c r="I11" s="12" t="e">
        <f t="array" aca="1" ref="I11" ca="1">_xludf.IFS(H11&gt;18, 1, H11&lt;13, 2, TRUE, 0)</f>
        <v>#NAME?</v>
      </c>
      <c r="J11" s="12">
        <v>32.200000000000003</v>
      </c>
      <c r="K11" s="12" t="e">
        <f t="array" aca="1" ref="K11" ca="1">_xludf.IFS(J11&gt;55, 1, J11&lt;34, 2, TRUE, 0)</f>
        <v>#NAME?</v>
      </c>
      <c r="L11" s="11">
        <v>114</v>
      </c>
      <c r="M11" s="12" t="e">
        <f t="array" aca="1" ref="M11" ca="1">_xludf.IFS(L11&gt;100, 1, L11&lt;70, 2, TRUE, 0)</f>
        <v>#NAME?</v>
      </c>
      <c r="N11" s="12">
        <v>76.900000000000006</v>
      </c>
      <c r="O11" s="12" t="e">
        <f t="array" aca="1" ref="O11" ca="1">_xludf.IFS(N11&gt;20, 1, N11&lt;8, 2, TRUE, 0)</f>
        <v>#NAME?</v>
      </c>
      <c r="P11" s="12">
        <v>13.1</v>
      </c>
      <c r="Q11" s="12" t="e">
        <f t="array" aca="1" ref="Q11" ca="1">_xludf.IFS(P11&gt;1.3, 1, P11&lt;0.7, 2, TRUE, 0)</f>
        <v>#NAME?</v>
      </c>
      <c r="R11" s="12">
        <v>10</v>
      </c>
      <c r="S11" s="12" t="e">
        <f t="array" aca="1" ref="S11" ca="1">_xludf.IFS(R11&gt;52, 1, R11&lt;7, 2, TRUE, 0)</f>
        <v>#NAME?</v>
      </c>
      <c r="T11" s="12">
        <v>139</v>
      </c>
      <c r="U11" s="12" t="e">
        <f t="array" aca="1" ref="U11" ca="1">_xludf.IFS(T11&gt;146, 1, T11&lt;136, 2, TRUE, 0)</f>
        <v>#NAME?</v>
      </c>
      <c r="V11" s="11">
        <v>4.3</v>
      </c>
      <c r="W11" s="12" t="e">
        <f t="array" aca="1" ref="W11" ca="1">_xludf.IFS(V11&gt;5.1, 1, V11&lt;3.5, 2, TRUE, 0)</f>
        <v>#NAME?</v>
      </c>
      <c r="AD11" s="2"/>
      <c r="AG11" s="4"/>
      <c r="AJ11" s="2"/>
      <c r="AK11" s="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5.75">
      <c r="A12" s="15">
        <v>347741</v>
      </c>
      <c r="B12" s="16" t="s">
        <v>21</v>
      </c>
      <c r="C12" s="15">
        <v>63</v>
      </c>
      <c r="D12" s="11">
        <v>8.06</v>
      </c>
      <c r="E12" s="12" t="e">
        <f t="array" aca="1" ref="E12" ca="1">_xludf.IFS(D12&gt;10, 1, D12&lt;4, 2, TRUE, 0)</f>
        <v>#NAME?</v>
      </c>
      <c r="F12" s="11">
        <v>3.23</v>
      </c>
      <c r="G12" s="12" t="e">
        <f t="array" aca="1" ref="G12" ca="1">_xludf.IFS(F12&gt;6.2, 1, F12&lt;3.7, 2, TRUE, 0)</f>
        <v>#NAME?</v>
      </c>
      <c r="H12" s="11">
        <v>9.8000000000000007</v>
      </c>
      <c r="I12" s="12" t="e">
        <f t="array" aca="1" ref="I12" ca="1">_xludf.IFS(H12&gt;18, 1, H12&lt;13, 2, TRUE, 0)</f>
        <v>#NAME?</v>
      </c>
      <c r="J12" s="11">
        <v>29.8</v>
      </c>
      <c r="K12" s="12" t="e">
        <f t="array" aca="1" ref="K12" ca="1">_xludf.IFS(J12&gt;55, 1, J12&lt;34, 2, TRUE, 0)</f>
        <v>#NAME?</v>
      </c>
      <c r="L12" s="11">
        <v>164</v>
      </c>
      <c r="M12" s="12" t="e">
        <f t="array" aca="1" ref="M12" ca="1">_xludf.IFS(L12&gt;100, 1, L12&lt;70, 2, TRUE, 0)</f>
        <v>#NAME?</v>
      </c>
      <c r="N12" s="11">
        <v>88.8</v>
      </c>
      <c r="O12" s="12" t="e">
        <f t="array" aca="1" ref="O12" ca="1">_xludf.IFS(N12&gt;20, 1, N12&lt;8, 2, TRUE, 0)</f>
        <v>#NAME?</v>
      </c>
      <c r="P12" s="11">
        <v>10.1</v>
      </c>
      <c r="Q12" s="12" t="e">
        <f t="array" aca="1" ref="Q12" ca="1">_xludf.IFS(P12&gt;1.3, 1, P12&lt;0.7, 2, TRUE, 0)</f>
        <v>#NAME?</v>
      </c>
      <c r="R12" s="11">
        <v>20</v>
      </c>
      <c r="S12" s="12" t="e">
        <f t="array" aca="1" ref="S12" ca="1">_xludf.IFS(R12&gt;52, 1, R12&lt;7, 2, TRUE, 0)</f>
        <v>#NAME?</v>
      </c>
      <c r="T12" s="11">
        <v>138</v>
      </c>
      <c r="U12" s="12" t="e">
        <f t="array" aca="1" ref="U12" ca="1">_xludf.IFS(T12&gt;146, 1, T12&lt;136, 2, TRUE, 0)</f>
        <v>#NAME?</v>
      </c>
      <c r="V12" s="11">
        <v>4.2</v>
      </c>
      <c r="W12" s="12" t="e">
        <f t="array" aca="1" ref="W12" ca="1">_xludf.IFS(V12&gt;5.1, 1, V12&lt;3.5, 2, TRUE, 0)</f>
        <v>#NAME?</v>
      </c>
      <c r="Y12" s="6" t="s">
        <v>272</v>
      </c>
      <c r="Z12" s="4">
        <f ca="1">COUNTIF(I3:I12,"1")</f>
        <v>0</v>
      </c>
      <c r="AB12" s="6" t="s">
        <v>272</v>
      </c>
      <c r="AC12" s="4">
        <f ca="1">COUNTIF(I14:I23,"1")</f>
        <v>0</v>
      </c>
      <c r="AD12" s="15"/>
      <c r="AE12" s="6" t="s">
        <v>272</v>
      </c>
      <c r="AF12" s="4">
        <f ca="1">COUNTIF(I25:I40,"1")</f>
        <v>0</v>
      </c>
      <c r="AG12" s="15"/>
      <c r="AH12" s="6" t="s">
        <v>272</v>
      </c>
      <c r="AI12" s="4">
        <f ca="1">COUNTIF(I42:I78,"1")</f>
        <v>0</v>
      </c>
      <c r="AJ12" s="15"/>
      <c r="AK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"/>
    </row>
    <row r="13" spans="1:53" ht="15.75">
      <c r="A13" s="4" t="s">
        <v>10</v>
      </c>
      <c r="B13" s="10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Y13" s="6" t="s">
        <v>134</v>
      </c>
      <c r="Z13" s="4">
        <f ca="1">COUNTIF(I3:I12,"0")</f>
        <v>0</v>
      </c>
      <c r="AB13" s="6" t="s">
        <v>134</v>
      </c>
      <c r="AC13" s="4">
        <f ca="1">COUNTIF(I14:I23,"0")</f>
        <v>0</v>
      </c>
      <c r="AE13" s="6" t="s">
        <v>134</v>
      </c>
      <c r="AF13" s="4">
        <f ca="1">COUNTIF(I25:I40,"0")</f>
        <v>0</v>
      </c>
      <c r="AH13" s="6" t="s">
        <v>134</v>
      </c>
      <c r="AI13" s="4">
        <f ca="1">COUNTIF(I42:I78,"0")</f>
        <v>0</v>
      </c>
    </row>
    <row r="14" spans="1:53" ht="15.75">
      <c r="A14" s="4">
        <v>6143</v>
      </c>
      <c r="B14" s="10" t="s">
        <v>11</v>
      </c>
      <c r="C14" s="4">
        <v>63</v>
      </c>
      <c r="D14" s="11">
        <v>7.17</v>
      </c>
      <c r="E14" s="12" t="e">
        <f t="array" aca="1" ref="E14" ca="1">_xludf.IFS(D14&gt;10, 1, D14&lt;4, 2, TRUE, 0)</f>
        <v>#NAME?</v>
      </c>
      <c r="F14" s="11">
        <v>3.81</v>
      </c>
      <c r="G14" s="12" t="e">
        <f t="array" aca="1" ref="G14" ca="1">_xludf.IFS(F14&gt;6.2, 1, F14&lt;3.7, 2, TRUE, 0)</f>
        <v>#NAME?</v>
      </c>
      <c r="H14" s="11">
        <v>11</v>
      </c>
      <c r="I14" s="12" t="e">
        <f t="array" aca="1" ref="I14" ca="1">_xludf.IFS(H14&gt;18, 1, H14&lt;13, 2, TRUE, 0)</f>
        <v>#NAME?</v>
      </c>
      <c r="J14" s="11">
        <v>31.6</v>
      </c>
      <c r="K14" s="12" t="e">
        <f t="array" aca="1" ref="K14" ca="1">_xludf.IFS(J14&gt;55, 1, J14&lt;34, 2, TRUE, 0)</f>
        <v>#NAME?</v>
      </c>
      <c r="L14" s="11">
        <v>123</v>
      </c>
      <c r="M14" s="12" t="e">
        <f t="array" aca="1" ref="M14" ca="1">_xludf.IFS(L14&gt;100, 1, L14&lt;70, 2, TRUE, 0)</f>
        <v>#NAME?</v>
      </c>
      <c r="N14" s="11">
        <v>67.099999999999994</v>
      </c>
      <c r="O14" s="12" t="e">
        <f t="array" aca="1" ref="O14" ca="1">_xludf.IFS(N14&gt;20, 1, N14&lt;8, 2, TRUE, 0)</f>
        <v>#NAME?</v>
      </c>
      <c r="P14" s="11">
        <v>9</v>
      </c>
      <c r="Q14" s="12" t="e">
        <f t="array" aca="1" ref="Q14" ca="1">_xludf.IFS(P14&gt;1.3, 1, P14&lt;0.7, 2, TRUE, 0)</f>
        <v>#NAME?</v>
      </c>
      <c r="R14" s="11">
        <v>21</v>
      </c>
      <c r="S14" s="12" t="e">
        <f t="array" aca="1" ref="S14" ca="1">_xludf.IFS(R14&gt;52, 1, R14&lt;7, 2, TRUE, 0)</f>
        <v>#NAME?</v>
      </c>
      <c r="T14" s="11">
        <v>134</v>
      </c>
      <c r="U14" s="12" t="e">
        <f t="array" aca="1" ref="U14" ca="1">_xludf.IFS(T14&gt;146, 1, T14&lt;136, 2, TRUE, 0)</f>
        <v>#NAME?</v>
      </c>
      <c r="V14" s="11">
        <v>5</v>
      </c>
      <c r="W14" s="12" t="e">
        <f t="array" aca="1" ref="W14" ca="1">_xludf.IFS(V14&gt;5.1, 1, V14&lt;3.5, 2, TRUE, 0)</f>
        <v>#NAME?</v>
      </c>
      <c r="Y14" s="6" t="s">
        <v>135</v>
      </c>
      <c r="Z14" s="4">
        <f ca="1">COUNTIF(I3:I12,"2")</f>
        <v>0</v>
      </c>
      <c r="AB14" s="6" t="s">
        <v>135</v>
      </c>
      <c r="AC14" s="4">
        <f ca="1">COUNTIF(I14:I23,"2")</f>
        <v>0</v>
      </c>
      <c r="AE14" s="6" t="s">
        <v>135</v>
      </c>
      <c r="AF14" s="4">
        <f ca="1">COUNTIF(I25:I40,"2")</f>
        <v>0</v>
      </c>
      <c r="AH14" s="6" t="s">
        <v>135</v>
      </c>
      <c r="AI14" s="4">
        <f ca="1">COUNTIF(I42:I78,"2")</f>
        <v>0</v>
      </c>
    </row>
    <row r="15" spans="1:53">
      <c r="A15" s="4">
        <v>22678</v>
      </c>
      <c r="B15" s="10" t="s">
        <v>11</v>
      </c>
      <c r="C15" s="4">
        <v>77</v>
      </c>
      <c r="D15" s="11">
        <v>5.0599999999999996</v>
      </c>
      <c r="E15" s="12" t="e">
        <f t="array" aca="1" ref="E15" ca="1">_xludf.IFS(D15&gt;10, 1, D15&lt;4, 2, TRUE, 0)</f>
        <v>#NAME?</v>
      </c>
      <c r="F15" s="11">
        <v>3.1</v>
      </c>
      <c r="G15" s="12" t="e">
        <f t="array" aca="1" ref="G15" ca="1">_xludf.IFS(F15&gt;6.2, 1, F15&lt;3.7, 2, TRUE, 0)</f>
        <v>#NAME?</v>
      </c>
      <c r="H15" s="11">
        <v>10.199999999999999</v>
      </c>
      <c r="I15" s="12" t="e">
        <f t="array" aca="1" ref="I15" ca="1">_xludf.IFS(H15&gt;18, 1, H15&lt;13, 2, TRUE, 0)</f>
        <v>#NAME?</v>
      </c>
      <c r="J15" s="11">
        <v>28.8</v>
      </c>
      <c r="K15" s="12" t="e">
        <f t="array" aca="1" ref="K15" ca="1">_xludf.IFS(J15&gt;55, 1, J15&lt;34, 2, TRUE, 0)</f>
        <v>#NAME?</v>
      </c>
      <c r="L15" s="11">
        <v>112</v>
      </c>
      <c r="M15" s="12" t="e">
        <f t="array" aca="1" ref="M15" ca="1">_xludf.IFS(L15&gt;100, 1, L15&lt;70, 2, TRUE, 0)</f>
        <v>#NAME?</v>
      </c>
      <c r="N15" s="11">
        <v>67.900000000000006</v>
      </c>
      <c r="O15" s="12" t="e">
        <f t="array" aca="1" ref="O15" ca="1">_xludf.IFS(N15&gt;20, 1, N15&lt;8, 2, TRUE, 0)</f>
        <v>#NAME?</v>
      </c>
      <c r="P15" s="11">
        <v>9.5</v>
      </c>
      <c r="Q15" s="12" t="e">
        <f t="array" aca="1" ref="Q15" ca="1">_xludf.IFS(P15&gt;1.3, 1, P15&lt;0.7, 2, TRUE, 0)</f>
        <v>#NAME?</v>
      </c>
      <c r="R15" s="11">
        <v>19</v>
      </c>
      <c r="S15" s="12" t="e">
        <f t="array" aca="1" ref="S15" ca="1">_xludf.IFS(R15&gt;52, 1, R15&lt;7, 2, TRUE, 0)</f>
        <v>#NAME?</v>
      </c>
      <c r="T15" s="11">
        <v>133</v>
      </c>
      <c r="U15" s="12" t="e">
        <f t="array" aca="1" ref="U15" ca="1">_xludf.IFS(T15&gt;146, 1, T15&lt;136, 2, TRUE, 0)</f>
        <v>#NAME?</v>
      </c>
      <c r="V15" s="11">
        <v>4.9000000000000004</v>
      </c>
      <c r="W15" s="12" t="e">
        <f t="array" aca="1" ref="W15" ca="1">_xludf.IFS(V15&gt;5.1, 1, V15&lt;3.5, 2, TRUE, 0)</f>
        <v>#NAME?</v>
      </c>
    </row>
    <row r="16" spans="1:53" ht="15.75">
      <c r="A16" s="4">
        <v>78226</v>
      </c>
      <c r="B16" s="10" t="s">
        <v>11</v>
      </c>
      <c r="C16" s="4">
        <v>47</v>
      </c>
      <c r="D16" s="11">
        <v>3.65</v>
      </c>
      <c r="E16" s="12" t="e">
        <f t="array" aca="1" ref="E16" ca="1">_xludf.IFS(D16&gt;10, 1, D16&lt;4, 2, TRUE, 0)</f>
        <v>#NAME?</v>
      </c>
      <c r="F16" s="11">
        <v>4.22</v>
      </c>
      <c r="G16" s="12" t="e">
        <f t="array" aca="1" ref="G16" ca="1">_xludf.IFS(F16&gt;6.2, 1, F16&lt;3.7, 2, TRUE, 0)</f>
        <v>#NAME?</v>
      </c>
      <c r="H16" s="11">
        <v>13.3</v>
      </c>
      <c r="I16" s="12" t="e">
        <f t="array" aca="1" ref="I16" ca="1">_xludf.IFS(H16&gt;18, 1, H16&lt;13, 2, TRUE, 0)</f>
        <v>#NAME?</v>
      </c>
      <c r="J16" s="11">
        <v>39.9</v>
      </c>
      <c r="K16" s="12" t="e">
        <f t="array" aca="1" ref="K16" ca="1">_xludf.IFS(J16&gt;55, 1, J16&lt;34, 2, TRUE, 0)</f>
        <v>#NAME?</v>
      </c>
      <c r="L16" s="11">
        <v>137</v>
      </c>
      <c r="M16" s="12" t="e">
        <f t="array" aca="1" ref="M16" ca="1">_xludf.IFS(L16&gt;100, 1, L16&lt;70, 2, TRUE, 0)</f>
        <v>#NAME?</v>
      </c>
      <c r="N16" s="11">
        <v>52.9</v>
      </c>
      <c r="O16" s="12" t="e">
        <f t="array" aca="1" ref="O16" ca="1">_xludf.IFS(N16&gt;20, 1, N16&lt;8, 2, TRUE, 0)</f>
        <v>#NAME?</v>
      </c>
      <c r="P16" s="11">
        <v>10.6</v>
      </c>
      <c r="Q16" s="12" t="e">
        <f t="array" aca="1" ref="Q16" ca="1">_xludf.IFS(P16&gt;1.3, 1, P16&lt;0.7, 2, TRUE, 0)</f>
        <v>#NAME?</v>
      </c>
      <c r="R16" s="11">
        <v>11</v>
      </c>
      <c r="S16" s="12" t="e">
        <f t="array" aca="1" ref="S16" ca="1">_xludf.IFS(R16&gt;52, 1, R16&lt;7, 2, TRUE, 0)</f>
        <v>#NAME?</v>
      </c>
      <c r="T16" s="11">
        <v>138</v>
      </c>
      <c r="U16" s="12" t="e">
        <f t="array" aca="1" ref="U16" ca="1">_xludf.IFS(T16&gt;146, 1, T16&lt;136, 2, TRUE, 0)</f>
        <v>#NAME?</v>
      </c>
      <c r="V16" s="11">
        <v>4.5</v>
      </c>
      <c r="W16" s="12" t="e">
        <f t="array" aca="1" ref="W16" ca="1">_xludf.IFS(V16&gt;5.1, 1, V16&lt;3.5, 2, TRUE, 0)</f>
        <v>#NAME?</v>
      </c>
      <c r="Y16" s="6" t="s">
        <v>136</v>
      </c>
      <c r="Z16" s="4">
        <f ca="1">COUNTIF(K3:K12,"1")</f>
        <v>0</v>
      </c>
      <c r="AB16" s="6" t="s">
        <v>136</v>
      </c>
      <c r="AC16" s="4">
        <f ca="1">COUNTIF(K14:K23,"1")</f>
        <v>0</v>
      </c>
      <c r="AE16" s="6" t="s">
        <v>136</v>
      </c>
      <c r="AF16" s="4">
        <f ca="1">COUNTIF(K25:K40,"1")</f>
        <v>0</v>
      </c>
      <c r="AH16" s="6" t="s">
        <v>136</v>
      </c>
      <c r="AI16" s="4">
        <f ca="1">COUNTIF(K42:K78,"1")</f>
        <v>0</v>
      </c>
    </row>
    <row r="17" spans="1:35" ht="15.75">
      <c r="A17" s="4">
        <v>314908</v>
      </c>
      <c r="B17" s="10" t="s">
        <v>11</v>
      </c>
      <c r="C17" s="4">
        <v>81</v>
      </c>
      <c r="D17" s="11">
        <v>6.16</v>
      </c>
      <c r="E17" s="12" t="e">
        <f t="array" aca="1" ref="E17" ca="1">_xludf.IFS(D17&gt;10, 1, D17&lt;4, 2, TRUE, 0)</f>
        <v>#NAME?</v>
      </c>
      <c r="F17" s="11">
        <v>3.14</v>
      </c>
      <c r="G17" s="12" t="e">
        <f t="array" aca="1" ref="G17" ca="1">_xludf.IFS(F17&gt;6.2, 1, F17&lt;3.7, 2, TRUE, 0)</f>
        <v>#NAME?</v>
      </c>
      <c r="H17" s="11">
        <v>10.4</v>
      </c>
      <c r="I17" s="12" t="e">
        <f t="array" aca="1" ref="I17" ca="1">_xludf.IFS(H17&gt;18, 1, H17&lt;13, 2, TRUE, 0)</f>
        <v>#NAME?</v>
      </c>
      <c r="J17" s="11">
        <v>29.2</v>
      </c>
      <c r="K17" s="12" t="e">
        <f t="array" aca="1" ref="K17" ca="1">_xludf.IFS(J17&gt;55, 1, J17&lt;34, 2, TRUE, 0)</f>
        <v>#NAME?</v>
      </c>
      <c r="L17" s="11">
        <v>107</v>
      </c>
      <c r="M17" s="12" t="e">
        <f t="array" aca="1" ref="M17" ca="1">_xludf.IFS(L17&gt;100, 1, L17&lt;70, 2, TRUE, 0)</f>
        <v>#NAME?</v>
      </c>
      <c r="N17" s="11">
        <v>56.4</v>
      </c>
      <c r="O17" s="12" t="e">
        <f t="array" aca="1" ref="O17" ca="1">_xludf.IFS(N17&gt;20, 1, N17&lt;8, 2, TRUE, 0)</f>
        <v>#NAME?</v>
      </c>
      <c r="P17" s="11">
        <v>6.5</v>
      </c>
      <c r="Q17" s="12" t="e">
        <f t="array" aca="1" ref="Q17" ca="1">_xludf.IFS(P17&gt;1.3, 1, P17&lt;0.7, 2, TRUE, 0)</f>
        <v>#NAME?</v>
      </c>
      <c r="R17" s="11">
        <v>36</v>
      </c>
      <c r="S17" s="12" t="e">
        <f t="array" aca="1" ref="S17" ca="1">_xludf.IFS(R17&gt;52, 1, R17&lt;7, 2, TRUE, 0)</f>
        <v>#NAME?</v>
      </c>
      <c r="T17" s="11">
        <v>133</v>
      </c>
      <c r="U17" s="12" t="e">
        <f t="array" aca="1" ref="U17" ca="1">_xludf.IFS(T17&gt;146, 1, T17&lt;136, 2, TRUE, 0)</f>
        <v>#NAME?</v>
      </c>
      <c r="V17" s="11">
        <v>5.2</v>
      </c>
      <c r="W17" s="12" t="e">
        <f t="array" aca="1" ref="W17" ca="1">_xludf.IFS(V17&gt;5.1, 1, V17&lt;3.5, 2, TRUE, 0)</f>
        <v>#NAME?</v>
      </c>
      <c r="Y17" s="6" t="s">
        <v>137</v>
      </c>
      <c r="Z17" s="4">
        <f ca="1">COUNTIF(K3:K12,"0")</f>
        <v>0</v>
      </c>
      <c r="AB17" s="6" t="s">
        <v>137</v>
      </c>
      <c r="AC17" s="4">
        <f ca="1">COUNTIF(K14:K23,"0")</f>
        <v>0</v>
      </c>
      <c r="AE17" s="6" t="s">
        <v>137</v>
      </c>
      <c r="AF17" s="4">
        <f ca="1">COUNTIF(K25:K40,"0")</f>
        <v>0</v>
      </c>
      <c r="AH17" s="6" t="s">
        <v>137</v>
      </c>
      <c r="AI17" s="4">
        <f ca="1">COUNTIF(K42:K78,"0")</f>
        <v>0</v>
      </c>
    </row>
    <row r="18" spans="1:35" ht="15.75">
      <c r="A18" s="4">
        <v>320078</v>
      </c>
      <c r="B18" s="10" t="s">
        <v>11</v>
      </c>
      <c r="C18" s="4">
        <v>68</v>
      </c>
      <c r="D18" s="11">
        <v>4.83</v>
      </c>
      <c r="E18" s="12" t="e">
        <f t="array" aca="1" ref="E18" ca="1">_xludf.IFS(D18&gt;10, 1, D18&lt;4, 2, TRUE, 0)</f>
        <v>#NAME?</v>
      </c>
      <c r="F18" s="11">
        <v>3.57</v>
      </c>
      <c r="G18" s="12" t="e">
        <f t="array" aca="1" ref="G18" ca="1">_xludf.IFS(F18&gt;6.2, 1, F18&lt;3.7, 2, TRUE, 0)</f>
        <v>#NAME?</v>
      </c>
      <c r="H18" s="11">
        <v>10.7</v>
      </c>
      <c r="I18" s="12" t="e">
        <f t="array" aca="1" ref="I18" ca="1">_xludf.IFS(H18&gt;18, 1, H18&lt;13, 2, TRUE, 0)</f>
        <v>#NAME?</v>
      </c>
      <c r="J18" s="11">
        <v>30.3</v>
      </c>
      <c r="K18" s="12" t="e">
        <f t="array" aca="1" ref="K18" ca="1">_xludf.IFS(J18&gt;55, 1, J18&lt;34, 2, TRUE, 0)</f>
        <v>#NAME?</v>
      </c>
      <c r="L18" s="11">
        <v>195</v>
      </c>
      <c r="M18" s="12" t="e">
        <f t="array" aca="1" ref="M18" ca="1">_xludf.IFS(L18&gt;100, 1, L18&lt;70, 2, TRUE, 0)</f>
        <v>#NAME?</v>
      </c>
      <c r="N18" s="11">
        <v>37.700000000000003</v>
      </c>
      <c r="O18" s="12" t="e">
        <f t="array" aca="1" ref="O18" ca="1">_xludf.IFS(N18&gt;20, 1, N18&lt;8, 2, TRUE, 0)</f>
        <v>#NAME?</v>
      </c>
      <c r="P18" s="11">
        <v>8.4</v>
      </c>
      <c r="Q18" s="12" t="e">
        <f t="array" aca="1" ref="Q18" ca="1">_xludf.IFS(P18&gt;1.3, 1, P18&lt;0.7, 2, TRUE, 0)</f>
        <v>#NAME?</v>
      </c>
      <c r="R18" s="11">
        <v>9</v>
      </c>
      <c r="S18" s="12" t="e">
        <f t="array" aca="1" ref="S18" ca="1">_xludf.IFS(R18&gt;52, 1, R18&lt;7, 2, TRUE, 0)</f>
        <v>#NAME?</v>
      </c>
      <c r="T18" s="11">
        <v>128</v>
      </c>
      <c r="U18" s="12" t="e">
        <f t="array" aca="1" ref="U18" ca="1">_xludf.IFS(T18&gt;146, 1, T18&lt;136, 2, TRUE, 0)</f>
        <v>#NAME?</v>
      </c>
      <c r="V18" s="11">
        <v>4.8</v>
      </c>
      <c r="W18" s="12" t="e">
        <f t="array" aca="1" ref="W18" ca="1">_xludf.IFS(V18&gt;5.1, 1, V18&lt;3.5, 2, TRUE, 0)</f>
        <v>#NAME?</v>
      </c>
      <c r="Y18" s="6" t="s">
        <v>138</v>
      </c>
      <c r="Z18" s="4">
        <f ca="1">COUNTIF(K3:K12,"2")</f>
        <v>0</v>
      </c>
      <c r="AB18" s="6" t="s">
        <v>138</v>
      </c>
      <c r="AC18" s="4">
        <f ca="1">COUNTIF(K14:K23,"2")</f>
        <v>0</v>
      </c>
      <c r="AE18" s="6" t="s">
        <v>138</v>
      </c>
      <c r="AF18" s="4">
        <f ca="1">COUNTIF(K25:K40,"2")</f>
        <v>0</v>
      </c>
      <c r="AH18" s="6" t="s">
        <v>138</v>
      </c>
      <c r="AI18" s="4">
        <f ca="1">COUNTIF(K42:K78,"2")</f>
        <v>0</v>
      </c>
    </row>
    <row r="19" spans="1:35">
      <c r="A19" s="4">
        <v>323098</v>
      </c>
      <c r="B19" s="10" t="s">
        <v>21</v>
      </c>
      <c r="C19" s="4">
        <v>49</v>
      </c>
      <c r="D19" s="11">
        <v>9.85</v>
      </c>
      <c r="E19" s="12" t="e">
        <f t="array" aca="1" ref="E19" ca="1">_xludf.IFS(D19&gt;10, 1, D19&lt;4, 2, TRUE, 0)</f>
        <v>#NAME?</v>
      </c>
      <c r="F19" s="11">
        <v>3.71</v>
      </c>
      <c r="G19" s="12" t="e">
        <f t="array" aca="1" ref="G19" ca="1">_xludf.IFS(F19&gt;6.2, 1, F19&lt;3.7, 2, TRUE, 0)</f>
        <v>#NAME?</v>
      </c>
      <c r="H19" s="11">
        <v>10.3</v>
      </c>
      <c r="I19" s="12" t="e">
        <f t="array" aca="1" ref="I19" ca="1">_xludf.IFS(H19&gt;18, 1, H19&lt;13, 2, TRUE, 0)</f>
        <v>#NAME?</v>
      </c>
      <c r="J19" s="11">
        <v>31.4</v>
      </c>
      <c r="K19" s="12" t="e">
        <f t="array" aca="1" ref="K19" ca="1">_xludf.IFS(J19&gt;55, 1, J19&lt;34, 2, TRUE, 0)</f>
        <v>#NAME?</v>
      </c>
      <c r="L19" s="11">
        <v>93</v>
      </c>
      <c r="M19" s="12" t="e">
        <f t="array" aca="1" ref="M19" ca="1">_xludf.IFS(L19&gt;100, 1, L19&lt;70, 2, TRUE, 0)</f>
        <v>#NAME?</v>
      </c>
      <c r="N19" s="11">
        <v>64.8</v>
      </c>
      <c r="O19" s="12" t="e">
        <f t="array" aca="1" ref="O19" ca="1">_xludf.IFS(N19&gt;20, 1, N19&lt;8, 2, TRUE, 0)</f>
        <v>#NAME?</v>
      </c>
      <c r="P19" s="11">
        <v>9.8000000000000007</v>
      </c>
      <c r="Q19" s="12" t="e">
        <f t="array" aca="1" ref="Q19" ca="1">_xludf.IFS(P19&gt;1.3, 1, P19&lt;0.7, 2, TRUE, 0)</f>
        <v>#NAME?</v>
      </c>
      <c r="R19" s="11">
        <v>12</v>
      </c>
      <c r="S19" s="12" t="e">
        <f t="array" aca="1" ref="S19" ca="1">_xludf.IFS(R19&gt;52, 1, R19&lt;7, 2, TRUE, 0)</f>
        <v>#NAME?</v>
      </c>
      <c r="T19" s="11">
        <v>134</v>
      </c>
      <c r="U19" s="12" t="e">
        <f t="array" aca="1" ref="U19" ca="1">_xludf.IFS(T19&gt;146, 1, T19&lt;136, 2, TRUE, 0)</f>
        <v>#NAME?</v>
      </c>
      <c r="V19" s="11">
        <v>5.0999999999999996</v>
      </c>
      <c r="W19" s="12" t="e">
        <f t="array" aca="1" ref="W19" ca="1">_xludf.IFS(V19&gt;5.1, 1, V19&lt;3.5, 2, TRUE, 0)</f>
        <v>#NAME?</v>
      </c>
    </row>
    <row r="20" spans="1:35" ht="15.75">
      <c r="A20" s="4">
        <v>331383</v>
      </c>
      <c r="B20" s="10" t="s">
        <v>11</v>
      </c>
      <c r="C20" s="4">
        <v>69</v>
      </c>
      <c r="D20" s="11">
        <v>9.07</v>
      </c>
      <c r="E20" s="12" t="e">
        <f t="array" aca="1" ref="E20" ca="1">_xludf.IFS(D20&gt;10, 1, D20&lt;4, 2, TRUE, 0)</f>
        <v>#NAME?</v>
      </c>
      <c r="F20" s="11">
        <v>2.82</v>
      </c>
      <c r="G20" s="12" t="e">
        <f t="array" aca="1" ref="G20" ca="1">_xludf.IFS(F20&gt;6.2, 1, F20&lt;3.7, 2, TRUE, 0)</f>
        <v>#NAME?</v>
      </c>
      <c r="H20" s="11">
        <v>8.6</v>
      </c>
      <c r="I20" s="12" t="e">
        <f t="array" aca="1" ref="I20" ca="1">_xludf.IFS(H20&gt;18, 1, H20&lt;13, 2, TRUE, 0)</f>
        <v>#NAME?</v>
      </c>
      <c r="J20" s="11">
        <v>25.7</v>
      </c>
      <c r="K20" s="12" t="e">
        <f t="array" aca="1" ref="K20" ca="1">_xludf.IFS(J20&gt;55, 1, J20&lt;34, 2, TRUE, 0)</f>
        <v>#NAME?</v>
      </c>
      <c r="L20" s="11">
        <v>166</v>
      </c>
      <c r="M20" s="12" t="e">
        <f t="array" aca="1" ref="M20" ca="1">_xludf.IFS(L20&gt;100, 1, L20&lt;70, 2, TRUE, 0)</f>
        <v>#NAME?</v>
      </c>
      <c r="N20" s="11">
        <v>69.599999999999994</v>
      </c>
      <c r="O20" s="12" t="e">
        <f t="array" aca="1" ref="O20" ca="1">_xludf.IFS(N20&gt;20, 1, N20&lt;8, 2, TRUE, 0)</f>
        <v>#NAME?</v>
      </c>
      <c r="P20" s="11">
        <v>10.4</v>
      </c>
      <c r="Q20" s="12" t="e">
        <f t="array" aca="1" ref="Q20" ca="1">_xludf.IFS(P20&gt;1.3, 1, P20&lt;0.7, 2, TRUE, 0)</f>
        <v>#NAME?</v>
      </c>
      <c r="R20" s="11">
        <v>12</v>
      </c>
      <c r="S20" s="12" t="e">
        <f t="array" aca="1" ref="S20" ca="1">_xludf.IFS(R20&gt;52, 1, R20&lt;7, 2, TRUE, 0)</f>
        <v>#NAME?</v>
      </c>
      <c r="T20" s="11">
        <v>136</v>
      </c>
      <c r="U20" s="12" t="e">
        <f t="array" aca="1" ref="U20" ca="1">_xludf.IFS(T20&gt;146, 1, T20&lt;136, 2, TRUE, 0)</f>
        <v>#NAME?</v>
      </c>
      <c r="V20" s="11">
        <v>5</v>
      </c>
      <c r="W20" s="12" t="e">
        <f t="array" aca="1" ref="W20" ca="1">_xludf.IFS(V20&gt;5.1, 1, V20&lt;3.5, 2, TRUE, 0)</f>
        <v>#NAME?</v>
      </c>
      <c r="Y20" s="6" t="s">
        <v>139</v>
      </c>
      <c r="Z20" s="4">
        <f ca="1">COUNTIF(M3:M12,"1")</f>
        <v>0</v>
      </c>
      <c r="AB20" s="6" t="s">
        <v>139</v>
      </c>
      <c r="AC20" s="4">
        <f ca="1">COUNTIF(M14:M23,"1")</f>
        <v>0</v>
      </c>
      <c r="AE20" s="6" t="s">
        <v>139</v>
      </c>
      <c r="AF20" s="4">
        <f ca="1">COUNTIF(M25:M40,"1")</f>
        <v>0</v>
      </c>
      <c r="AH20" s="6" t="s">
        <v>139</v>
      </c>
      <c r="AI20" s="4">
        <f ca="1">COUNTIF(M42:M78,"1")</f>
        <v>0</v>
      </c>
    </row>
    <row r="21" spans="1:35" ht="15.75" customHeight="1">
      <c r="A21" s="4">
        <v>338780</v>
      </c>
      <c r="B21" s="10" t="s">
        <v>11</v>
      </c>
      <c r="C21" s="4">
        <v>70</v>
      </c>
      <c r="D21" s="11">
        <v>6.31</v>
      </c>
      <c r="E21" s="12" t="e">
        <f t="array" aca="1" ref="E21" ca="1">_xludf.IFS(D21&gt;10, 1, D21&lt;4, 2, TRUE, 0)</f>
        <v>#NAME?</v>
      </c>
      <c r="F21" s="11">
        <v>4</v>
      </c>
      <c r="G21" s="12" t="e">
        <f t="array" aca="1" ref="G21" ca="1">_xludf.IFS(F21&gt;6.2, 1, F21&lt;3.7, 2, TRUE, 0)</f>
        <v>#NAME?</v>
      </c>
      <c r="H21" s="11">
        <v>11.7</v>
      </c>
      <c r="I21" s="12" t="e">
        <f t="array" aca="1" ref="I21" ca="1">_xludf.IFS(H21&gt;18, 1, H21&lt;13, 2, TRUE, 0)</f>
        <v>#NAME?</v>
      </c>
      <c r="J21" s="11">
        <v>33.299999999999997</v>
      </c>
      <c r="K21" s="12" t="e">
        <f t="array" aca="1" ref="K21" ca="1">_xludf.IFS(J21&gt;55, 1, J21&lt;34, 2, TRUE, 0)</f>
        <v>#NAME?</v>
      </c>
      <c r="L21" s="11">
        <v>265</v>
      </c>
      <c r="M21" s="12" t="e">
        <f t="array" aca="1" ref="M21" ca="1">_xludf.IFS(L21&gt;100, 1, L21&lt;70, 2, TRUE, 0)</f>
        <v>#NAME?</v>
      </c>
      <c r="N21" s="11">
        <v>59.1</v>
      </c>
      <c r="O21" s="12" t="e">
        <f t="array" aca="1" ref="O21" ca="1">_xludf.IFS(N21&gt;20, 1, N21&lt;8, 2, TRUE, 0)</f>
        <v>#NAME?</v>
      </c>
      <c r="P21" s="11">
        <v>8.6</v>
      </c>
      <c r="Q21" s="12" t="e">
        <f t="array" aca="1" ref="Q21" ca="1">_xludf.IFS(P21&gt;1.3, 1, P21&lt;0.7, 2, TRUE, 0)</f>
        <v>#NAME?</v>
      </c>
      <c r="R21" s="11">
        <v>12</v>
      </c>
      <c r="S21" s="12" t="e">
        <f t="array" aca="1" ref="S21" ca="1">_xludf.IFS(R21&gt;52, 1, R21&lt;7, 2, TRUE, 0)</f>
        <v>#NAME?</v>
      </c>
      <c r="T21" s="11">
        <v>136</v>
      </c>
      <c r="U21" s="12" t="e">
        <f t="array" aca="1" ref="U21" ca="1">_xludf.IFS(T21&gt;146, 1, T21&lt;136, 2, TRUE, 0)</f>
        <v>#NAME?</v>
      </c>
      <c r="V21" s="11">
        <v>4</v>
      </c>
      <c r="W21" s="12" t="e">
        <f t="array" aca="1" ref="W21" ca="1">_xludf.IFS(V21&gt;5.1, 1, V21&lt;3.5, 2, TRUE, 0)</f>
        <v>#NAME?</v>
      </c>
      <c r="Y21" s="6" t="s">
        <v>140</v>
      </c>
      <c r="Z21" s="4">
        <f ca="1">COUNTIF(M3:M12,"0")</f>
        <v>0</v>
      </c>
      <c r="AB21" s="6" t="s">
        <v>140</v>
      </c>
      <c r="AC21" s="4">
        <f ca="1">COUNTIF(M14:M23,"0")</f>
        <v>0</v>
      </c>
      <c r="AE21" s="6" t="s">
        <v>140</v>
      </c>
      <c r="AF21" s="4">
        <f ca="1">COUNTIF(M25:M40,"0")</f>
        <v>0</v>
      </c>
      <c r="AH21" s="6" t="s">
        <v>140</v>
      </c>
      <c r="AI21" s="4">
        <f ca="1">COUNTIF(M42:M78,"0")</f>
        <v>0</v>
      </c>
    </row>
    <row r="22" spans="1:35" ht="15.75" customHeight="1">
      <c r="A22" s="4">
        <v>345858</v>
      </c>
      <c r="B22" s="10" t="s">
        <v>11</v>
      </c>
      <c r="C22" s="4">
        <v>69</v>
      </c>
      <c r="D22" s="11">
        <v>6.7</v>
      </c>
      <c r="E22" s="12" t="e">
        <f t="array" aca="1" ref="E22" ca="1">_xludf.IFS(D22&gt;10, 1, D22&lt;4, 2, TRUE, 0)</f>
        <v>#NAME?</v>
      </c>
      <c r="F22" s="11">
        <v>3.84</v>
      </c>
      <c r="G22" s="12" t="e">
        <f t="array" aca="1" ref="G22" ca="1">_xludf.IFS(F22&gt;6.2, 1, F22&lt;3.7, 2, TRUE, 0)</f>
        <v>#NAME?</v>
      </c>
      <c r="H22" s="11">
        <v>11.3</v>
      </c>
      <c r="I22" s="12" t="e">
        <f t="array" aca="1" ref="I22" ca="1">_xludf.IFS(H22&gt;18, 1, H22&lt;13, 2, TRUE, 0)</f>
        <v>#NAME?</v>
      </c>
      <c r="J22" s="11">
        <v>33.1</v>
      </c>
      <c r="K22" s="12" t="e">
        <f t="array" aca="1" ref="K22" ca="1">_xludf.IFS(J22&gt;55, 1, J22&lt;34, 2, TRUE, 0)</f>
        <v>#NAME?</v>
      </c>
      <c r="L22" s="11">
        <v>106</v>
      </c>
      <c r="M22" s="12" t="e">
        <f t="array" aca="1" ref="M22" ca="1">_xludf.IFS(L22&gt;100, 1, L22&lt;70, 2, TRUE, 0)</f>
        <v>#NAME?</v>
      </c>
      <c r="N22" s="11">
        <v>74.400000000000006</v>
      </c>
      <c r="O22" s="12" t="e">
        <f t="array" aca="1" ref="O22" ca="1">_xludf.IFS(N22&gt;20, 1, N22&lt;8, 2, TRUE, 0)</f>
        <v>#NAME?</v>
      </c>
      <c r="P22" s="11">
        <v>11.3</v>
      </c>
      <c r="Q22" s="12" t="e">
        <f t="array" aca="1" ref="Q22" ca="1">_xludf.IFS(P22&gt;1.3, 1, P22&lt;0.7, 2, TRUE, 0)</f>
        <v>#NAME?</v>
      </c>
      <c r="R22" s="11">
        <v>12</v>
      </c>
      <c r="S22" s="12" t="e">
        <f t="array" aca="1" ref="S22" ca="1">_xludf.IFS(R22&gt;52, 1, R22&lt;7, 2, TRUE, 0)</f>
        <v>#NAME?</v>
      </c>
      <c r="T22" s="11">
        <v>140</v>
      </c>
      <c r="U22" s="12" t="e">
        <f t="array" aca="1" ref="U22" ca="1">_xludf.IFS(T22&gt;146, 1, T22&lt;136, 2, TRUE, 0)</f>
        <v>#NAME?</v>
      </c>
      <c r="V22" s="11">
        <v>3.8</v>
      </c>
      <c r="W22" s="12" t="e">
        <f t="array" aca="1" ref="W22" ca="1">_xludf.IFS(V22&gt;5.1, 1, V22&lt;3.5, 2, TRUE, 0)</f>
        <v>#NAME?</v>
      </c>
      <c r="Y22" s="6" t="s">
        <v>141</v>
      </c>
      <c r="Z22" s="4">
        <f ca="1">COUNTIF(M3:M12,"2")</f>
        <v>0</v>
      </c>
      <c r="AB22" s="6" t="s">
        <v>141</v>
      </c>
      <c r="AC22" s="4">
        <f ca="1">COUNTIF(M14:M23,"2")</f>
        <v>0</v>
      </c>
      <c r="AE22" s="6" t="s">
        <v>141</v>
      </c>
      <c r="AF22" s="4">
        <f ca="1">COUNTIF(M25:M40,"2")</f>
        <v>0</v>
      </c>
      <c r="AH22" s="6" t="s">
        <v>141</v>
      </c>
      <c r="AI22" s="4">
        <f ca="1">COUNTIF(M42:M78,"2")</f>
        <v>0</v>
      </c>
    </row>
    <row r="23" spans="1:35" ht="15.75" customHeight="1">
      <c r="A23" s="15">
        <v>347741</v>
      </c>
      <c r="B23" s="16" t="s">
        <v>21</v>
      </c>
      <c r="C23" s="15">
        <v>63</v>
      </c>
      <c r="D23" s="11">
        <v>6.64</v>
      </c>
      <c r="E23" s="12" t="e">
        <f t="array" aca="1" ref="E23" ca="1">_xludf.IFS(D23&gt;10, 1, D23&lt;4, 2, TRUE, 0)</f>
        <v>#NAME?</v>
      </c>
      <c r="F23" s="11">
        <v>3.15</v>
      </c>
      <c r="G23" s="12" t="e">
        <f t="array" aca="1" ref="G23" ca="1">_xludf.IFS(F23&gt;6.2, 1, F23&lt;3.7, 2, TRUE, 0)</f>
        <v>#NAME?</v>
      </c>
      <c r="H23" s="11">
        <v>9.5</v>
      </c>
      <c r="I23" s="12" t="e">
        <f t="array" aca="1" ref="I23" ca="1">_xludf.IFS(H23&gt;18, 1, H23&lt;13, 2, TRUE, 0)</f>
        <v>#NAME?</v>
      </c>
      <c r="J23" s="11">
        <v>29.1</v>
      </c>
      <c r="K23" s="12" t="e">
        <f t="array" aca="1" ref="K23" ca="1">_xludf.IFS(J23&gt;55, 1, J23&lt;34, 2, TRUE, 0)</f>
        <v>#NAME?</v>
      </c>
      <c r="L23" s="11">
        <v>77</v>
      </c>
      <c r="M23" s="12" t="e">
        <f t="array" aca="1" ref="M23" ca="1">_xludf.IFS(L23&gt;100, 1, L23&lt;70, 2, TRUE, 0)</f>
        <v>#NAME?</v>
      </c>
      <c r="N23" s="11">
        <v>77.2</v>
      </c>
      <c r="O23" s="12" t="e">
        <f t="array" aca="1" ref="O23" ca="1">_xludf.IFS(N23&gt;20, 1, N23&lt;8, 2, TRUE, 0)</f>
        <v>#NAME?</v>
      </c>
      <c r="P23" s="11">
        <v>10.9</v>
      </c>
      <c r="Q23" s="12" t="e">
        <f t="array" aca="1" ref="Q23" ca="1">_xludf.IFS(P23&gt;1.3, 1, P23&lt;0.7, 2, TRUE, 0)</f>
        <v>#NAME?</v>
      </c>
      <c r="R23" s="11">
        <v>16</v>
      </c>
      <c r="S23" s="12" t="e">
        <f t="array" aca="1" ref="S23" ca="1">_xludf.IFS(R23&gt;52, 1, R23&lt;7, 2, TRUE, 0)</f>
        <v>#NAME?</v>
      </c>
      <c r="T23" s="11">
        <v>141</v>
      </c>
      <c r="U23" s="12" t="e">
        <f t="array" aca="1" ref="U23" ca="1">_xludf.IFS(T23&gt;146, 1, T23&lt;136, 2, TRUE, 0)</f>
        <v>#NAME?</v>
      </c>
      <c r="V23" s="11">
        <v>4.2</v>
      </c>
      <c r="W23" s="12" t="e">
        <f t="array" aca="1" ref="W23" ca="1">_xludf.IFS(V23&gt;5.1, 1, V23&lt;3.5, 2, TRUE, 0)</f>
        <v>#NAME?</v>
      </c>
    </row>
    <row r="24" spans="1:35" ht="15.75" customHeight="1">
      <c r="A24" s="4" t="s">
        <v>29</v>
      </c>
      <c r="B24" s="10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Y24" s="6" t="s">
        <v>142</v>
      </c>
      <c r="Z24" s="4">
        <f ca="1">COUNTIF(O3:O12,"1")</f>
        <v>0</v>
      </c>
      <c r="AB24" s="6" t="s">
        <v>142</v>
      </c>
      <c r="AC24" s="4">
        <f ca="1">COUNTIF(O14:O23,"1")</f>
        <v>0</v>
      </c>
      <c r="AE24" s="6" t="s">
        <v>142</v>
      </c>
      <c r="AF24" s="4">
        <f ca="1">COUNTIF(O25:O40,"1")</f>
        <v>0</v>
      </c>
      <c r="AH24" s="6" t="s">
        <v>142</v>
      </c>
      <c r="AI24" s="4">
        <f ca="1">COUNTIF(O42:O78,"1")</f>
        <v>0</v>
      </c>
    </row>
    <row r="25" spans="1:35" ht="15.75" customHeight="1">
      <c r="A25" s="4">
        <v>106332</v>
      </c>
      <c r="B25" s="10" t="s">
        <v>11</v>
      </c>
      <c r="C25" s="4">
        <v>83</v>
      </c>
      <c r="D25" s="11">
        <v>5.1100000000000003</v>
      </c>
      <c r="E25" s="12" t="e">
        <f t="array" aca="1" ref="E25" ca="1">_xludf.IFS(D25&gt;10, 1, D25&lt;4, 2, TRUE, 0)</f>
        <v>#NAME?</v>
      </c>
      <c r="F25" s="11">
        <v>2.66</v>
      </c>
      <c r="G25" s="12" t="e">
        <f t="array" aca="1" ref="G25" ca="1">_xludf.IFS(F25&gt;6.2, 1, F25&lt;3.7, 2, TRUE, 0)</f>
        <v>#NAME?</v>
      </c>
      <c r="H25" s="11">
        <v>9.1</v>
      </c>
      <c r="I25" s="12" t="e">
        <f t="array" aca="1" ref="I25" ca="1">_xludf.IFS(H25&gt;18, 1, H25&lt;13, 2, TRUE, 0)</f>
        <v>#NAME?</v>
      </c>
      <c r="J25" s="11">
        <v>27.1</v>
      </c>
      <c r="K25" s="12" t="e">
        <f t="array" aca="1" ref="K25" ca="1">_xludf.IFS(J25&gt;55, 1, J25&lt;34, 2, TRUE, 0)</f>
        <v>#NAME?</v>
      </c>
      <c r="L25" s="11">
        <v>176</v>
      </c>
      <c r="M25" s="12" t="e">
        <f t="array" aca="1" ref="M25" ca="1">_xludf.IFS(L25&gt;100, 1, L25&lt;70, 2, TRUE, 0)</f>
        <v>#NAME?</v>
      </c>
      <c r="N25" s="11">
        <v>74.400000000000006</v>
      </c>
      <c r="O25" s="12" t="e">
        <f t="array" aca="1" ref="O25" ca="1">_xludf.IFS(N25&gt;20, 1, N25&lt;8, 2, TRUE, 0)</f>
        <v>#NAME?</v>
      </c>
      <c r="P25" s="11">
        <v>9.1</v>
      </c>
      <c r="Q25" s="12" t="e">
        <f t="array" aca="1" ref="Q25" ca="1">_xludf.IFS(P25&gt;1.3, 1, P25&lt;0.7, 2, TRUE, 0)</f>
        <v>#NAME?</v>
      </c>
      <c r="R25" s="11">
        <v>13</v>
      </c>
      <c r="S25" s="12" t="e">
        <f t="array" aca="1" ref="S25" ca="1">_xludf.IFS(R25&gt;52, 1, R25&lt;7, 2, TRUE, 0)</f>
        <v>#NAME?</v>
      </c>
      <c r="T25" s="11">
        <v>138</v>
      </c>
      <c r="U25" s="12" t="e">
        <f t="array" aca="1" ref="U25" ca="1">_xludf.IFS(T25&gt;146, 1, T25&lt;136, 2, TRUE, 0)</f>
        <v>#NAME?</v>
      </c>
      <c r="V25" s="11">
        <v>4.9000000000000004</v>
      </c>
      <c r="W25" s="12" t="e">
        <f t="array" aca="1" ref="W25" ca="1">_xludf.IFS(V25&gt;5.1, 1, V25&lt;3.5, 2, TRUE, 0)</f>
        <v>#NAME?</v>
      </c>
      <c r="Y25" s="6" t="s">
        <v>143</v>
      </c>
      <c r="Z25" s="4">
        <f ca="1">COUNTIF(O3:O12,"0")</f>
        <v>0</v>
      </c>
      <c r="AB25" s="6" t="s">
        <v>143</v>
      </c>
      <c r="AC25" s="4">
        <f ca="1">COUNTIF(O14:O23,"0")</f>
        <v>0</v>
      </c>
      <c r="AE25" s="6" t="s">
        <v>143</v>
      </c>
      <c r="AF25" s="4">
        <f ca="1">COUNTIF(O25:O40,"0")</f>
        <v>0</v>
      </c>
      <c r="AH25" s="6" t="s">
        <v>143</v>
      </c>
      <c r="AI25" s="4">
        <f ca="1">COUNTIF(O42:O78,"0")</f>
        <v>0</v>
      </c>
    </row>
    <row r="26" spans="1:35" ht="15.75" customHeight="1">
      <c r="A26" s="4">
        <v>106355</v>
      </c>
      <c r="B26" s="10" t="s">
        <v>21</v>
      </c>
      <c r="C26" s="4">
        <v>59</v>
      </c>
      <c r="D26" s="11">
        <v>6.35</v>
      </c>
      <c r="E26" s="12" t="e">
        <f t="array" aca="1" ref="E26" ca="1">_xludf.IFS(D26&gt;10, 1, D26&lt;4, 2, TRUE, 0)</f>
        <v>#NAME?</v>
      </c>
      <c r="F26" s="11">
        <v>3.57</v>
      </c>
      <c r="G26" s="12" t="e">
        <f t="array" aca="1" ref="G26" ca="1">_xludf.IFS(F26&gt;6.2, 1, F26&lt;3.7, 2, TRUE, 0)</f>
        <v>#NAME?</v>
      </c>
      <c r="H26" s="11">
        <v>11.2</v>
      </c>
      <c r="I26" s="12" t="e">
        <f t="array" aca="1" ref="I26" ca="1">_xludf.IFS(H26&gt;18, 1, H26&lt;13, 2, TRUE, 0)</f>
        <v>#NAME?</v>
      </c>
      <c r="J26" s="11">
        <v>34.1</v>
      </c>
      <c r="K26" s="12" t="e">
        <f t="array" aca="1" ref="K26" ca="1">_xludf.IFS(J26&gt;55, 1, J26&lt;34, 2, TRUE, 0)</f>
        <v>#NAME?</v>
      </c>
      <c r="L26" s="11">
        <v>93</v>
      </c>
      <c r="M26" s="12" t="e">
        <f t="array" aca="1" ref="M26" ca="1">_xludf.IFS(L26&gt;100, 1, L26&lt;70, 2, TRUE, 0)</f>
        <v>#NAME?</v>
      </c>
      <c r="N26" s="11">
        <v>39.299999999999997</v>
      </c>
      <c r="O26" s="12" t="e">
        <f t="array" aca="1" ref="O26" ca="1">_xludf.IFS(N26&gt;20, 1, N26&lt;8, 2, TRUE, 0)</f>
        <v>#NAME?</v>
      </c>
      <c r="P26" s="11">
        <v>7.7</v>
      </c>
      <c r="Q26" s="12" t="e">
        <f t="array" aca="1" ref="Q26" ca="1">_xludf.IFS(P26&gt;1.3, 1, P26&lt;0.7, 2, TRUE, 0)</f>
        <v>#NAME?</v>
      </c>
      <c r="R26" s="11">
        <v>6</v>
      </c>
      <c r="S26" s="12" t="e">
        <f t="array" aca="1" ref="S26" ca="1">_xludf.IFS(R26&gt;52, 1, R26&lt;7, 2, TRUE, 0)</f>
        <v>#NAME?</v>
      </c>
      <c r="T26" s="11">
        <v>136</v>
      </c>
      <c r="U26" s="12" t="e">
        <f t="array" aca="1" ref="U26" ca="1">_xludf.IFS(T26&gt;146, 1, T26&lt;136, 2, TRUE, 0)</f>
        <v>#NAME?</v>
      </c>
      <c r="V26" s="11">
        <v>4.0999999999999996</v>
      </c>
      <c r="W26" s="12" t="e">
        <f t="array" aca="1" ref="W26" ca="1">_xludf.IFS(V26&gt;5.1, 1, V26&lt;3.5, 2, TRUE, 0)</f>
        <v>#NAME?</v>
      </c>
      <c r="Y26" s="6" t="s">
        <v>144</v>
      </c>
      <c r="Z26" s="4">
        <f ca="1">COUNTIF(O3:O12,"2")</f>
        <v>0</v>
      </c>
      <c r="AB26" s="6" t="s">
        <v>144</v>
      </c>
      <c r="AC26" s="4">
        <f ca="1">COUNTIF(O14:O23,"2")</f>
        <v>0</v>
      </c>
      <c r="AE26" s="6" t="s">
        <v>144</v>
      </c>
      <c r="AF26" s="4">
        <f ca="1">COUNTIF(O25:O40,"2")</f>
        <v>0</v>
      </c>
      <c r="AH26" s="6" t="s">
        <v>144</v>
      </c>
      <c r="AI26" s="4">
        <f ca="1">COUNTIF(O42:O78,"2")</f>
        <v>0</v>
      </c>
    </row>
    <row r="27" spans="1:35" ht="15.75" customHeight="1">
      <c r="A27" s="4">
        <v>161436</v>
      </c>
      <c r="B27" s="10" t="s">
        <v>11</v>
      </c>
      <c r="C27" s="4">
        <v>63</v>
      </c>
      <c r="D27" s="11">
        <v>6.32</v>
      </c>
      <c r="E27" s="12" t="e">
        <f t="array" aca="1" ref="E27" ca="1">_xludf.IFS(D27&gt;10, 1, D27&lt;4, 2, TRUE, 0)</f>
        <v>#NAME?</v>
      </c>
      <c r="F27" s="11">
        <v>3.93</v>
      </c>
      <c r="G27" s="12" t="e">
        <f t="array" aca="1" ref="G27" ca="1">_xludf.IFS(F27&gt;6.2, 1, F27&lt;3.7, 2, TRUE, 0)</f>
        <v>#NAME?</v>
      </c>
      <c r="H27" s="11">
        <v>10.9</v>
      </c>
      <c r="I27" s="12" t="e">
        <f t="array" aca="1" ref="I27" ca="1">_xludf.IFS(H27&gt;18, 1, H27&lt;13, 2, TRUE, 0)</f>
        <v>#NAME?</v>
      </c>
      <c r="J27" s="11">
        <v>30.5</v>
      </c>
      <c r="K27" s="12" t="e">
        <f t="array" aca="1" ref="K27" ca="1">_xludf.IFS(J27&gt;55, 1, J27&lt;34, 2, TRUE, 0)</f>
        <v>#NAME?</v>
      </c>
      <c r="L27" s="11">
        <v>100</v>
      </c>
      <c r="M27" s="12" t="e">
        <f t="array" aca="1" ref="M27" ca="1">_xludf.IFS(L27&gt;100, 1, L27&lt;70, 2, TRUE, 0)</f>
        <v>#NAME?</v>
      </c>
      <c r="N27" s="11">
        <v>59.4</v>
      </c>
      <c r="O27" s="12" t="e">
        <f t="array" aca="1" ref="O27" ca="1">_xludf.IFS(N27&gt;20, 1, N27&lt;8, 2, TRUE, 0)</f>
        <v>#NAME?</v>
      </c>
      <c r="P27" s="11">
        <v>8.5</v>
      </c>
      <c r="Q27" s="12" t="e">
        <f t="array" aca="1" ref="Q27" ca="1">_xludf.IFS(P27&gt;1.3, 1, P27&lt;0.7, 2, TRUE, 0)</f>
        <v>#NAME?</v>
      </c>
      <c r="R27" s="11">
        <v>10</v>
      </c>
      <c r="S27" s="12" t="e">
        <f t="array" aca="1" ref="S27" ca="1">_xludf.IFS(R27&gt;52, 1, R27&lt;7, 2, TRUE, 0)</f>
        <v>#NAME?</v>
      </c>
      <c r="T27" s="11">
        <v>139</v>
      </c>
      <c r="U27" s="12" t="e">
        <f t="array" aca="1" ref="U27" ca="1">_xludf.IFS(T27&gt;146, 1, T27&lt;136, 2, TRUE, 0)</f>
        <v>#NAME?</v>
      </c>
      <c r="V27" s="11">
        <v>4.2</v>
      </c>
      <c r="W27" s="12" t="e">
        <f t="array" aca="1" ref="W27" ca="1">_xludf.IFS(V27&gt;5.1, 1, V27&lt;3.5, 2, TRUE, 0)</f>
        <v>#NAME?</v>
      </c>
    </row>
    <row r="28" spans="1:35" ht="15.75" customHeight="1">
      <c r="A28" s="4">
        <v>165551</v>
      </c>
      <c r="B28" s="10" t="s">
        <v>21</v>
      </c>
      <c r="C28" s="4">
        <v>72</v>
      </c>
      <c r="D28" s="11">
        <v>8.6199999999999992</v>
      </c>
      <c r="E28" s="12" t="e">
        <f t="array" aca="1" ref="E28" ca="1">_xludf.IFS(D28&gt;10, 1, D28&lt;4, 2, TRUE, 0)</f>
        <v>#NAME?</v>
      </c>
      <c r="F28" s="11">
        <v>4.1900000000000004</v>
      </c>
      <c r="G28" s="12" t="e">
        <f t="array" aca="1" ref="G28" ca="1">_xludf.IFS(F28&gt;6.2, 1, F28&lt;3.7, 2, TRUE, 0)</f>
        <v>#NAME?</v>
      </c>
      <c r="H28" s="11">
        <v>12.2</v>
      </c>
      <c r="I28" s="12" t="e">
        <f t="array" aca="1" ref="I28" ca="1">_xludf.IFS(H28&gt;18, 1, H28&lt;13, 2, TRUE, 0)</f>
        <v>#NAME?</v>
      </c>
      <c r="J28" s="11">
        <v>36.200000000000003</v>
      </c>
      <c r="K28" s="12" t="e">
        <f t="array" aca="1" ref="K28" ca="1">_xludf.IFS(J28&gt;55, 1, J28&lt;34, 2, TRUE, 0)</f>
        <v>#NAME?</v>
      </c>
      <c r="L28" s="11">
        <v>131</v>
      </c>
      <c r="M28" s="12" t="e">
        <f t="array" aca="1" ref="M28" ca="1">_xludf.IFS(L28&gt;100, 1, L28&lt;70, 2, TRUE, 0)</f>
        <v>#NAME?</v>
      </c>
      <c r="N28" s="11">
        <v>78.2</v>
      </c>
      <c r="O28" s="12" t="e">
        <f t="array" aca="1" ref="O28" ca="1">_xludf.IFS(N28&gt;20, 1, N28&lt;8, 2, TRUE, 0)</f>
        <v>#NAME?</v>
      </c>
      <c r="P28" s="11">
        <v>10.1</v>
      </c>
      <c r="Q28" s="12" t="e">
        <f t="array" aca="1" ref="Q28" ca="1">_xludf.IFS(P28&gt;1.3, 1, P28&lt;0.7, 2, TRUE, 0)</f>
        <v>#NAME?</v>
      </c>
      <c r="R28" s="11">
        <v>12</v>
      </c>
      <c r="S28" s="12" t="e">
        <f t="array" aca="1" ref="S28" ca="1">_xludf.IFS(R28&gt;52, 1, R28&lt;7, 2, TRUE, 0)</f>
        <v>#NAME?</v>
      </c>
      <c r="T28" s="11">
        <v>135</v>
      </c>
      <c r="U28" s="12" t="e">
        <f t="array" aca="1" ref="U28" ca="1">_xludf.IFS(T28&gt;146, 1, T28&lt;136, 2, TRUE, 0)</f>
        <v>#NAME?</v>
      </c>
      <c r="V28" s="11">
        <v>5.2</v>
      </c>
      <c r="W28" s="12" t="e">
        <f t="array" aca="1" ref="W28" ca="1">_xludf.IFS(V28&gt;5.1, 1, V28&lt;3.5, 2, TRUE, 0)</f>
        <v>#NAME?</v>
      </c>
      <c r="Y28" s="6" t="s">
        <v>145</v>
      </c>
      <c r="Z28" s="4">
        <f ca="1">COUNTIF(Q3:Q12,"1")</f>
        <v>0</v>
      </c>
      <c r="AB28" s="6" t="s">
        <v>145</v>
      </c>
      <c r="AC28" s="4">
        <f ca="1">COUNTIF(Q14:Q23,"1")</f>
        <v>0</v>
      </c>
      <c r="AE28" s="6" t="s">
        <v>145</v>
      </c>
      <c r="AF28" s="4">
        <f ca="1">COUNTIF(Q25:Q40,"1")</f>
        <v>0</v>
      </c>
      <c r="AH28" s="6" t="s">
        <v>145</v>
      </c>
      <c r="AI28" s="4">
        <f ca="1">COUNTIF(Q42:Q78,"1")</f>
        <v>0</v>
      </c>
    </row>
    <row r="29" spans="1:35" ht="15.75" customHeight="1">
      <c r="A29" s="4">
        <v>223535</v>
      </c>
      <c r="B29" s="10" t="s">
        <v>11</v>
      </c>
      <c r="C29" s="4">
        <v>62</v>
      </c>
      <c r="D29" s="11">
        <v>5.0199999999999996</v>
      </c>
      <c r="E29" s="12" t="e">
        <f t="array" aca="1" ref="E29" ca="1">_xludf.IFS(D29&gt;10, 1, D29&lt;4, 2, TRUE, 0)</f>
        <v>#NAME?</v>
      </c>
      <c r="F29" s="11">
        <v>3.24</v>
      </c>
      <c r="G29" s="12" t="e">
        <f t="array" aca="1" ref="G29" ca="1">_xludf.IFS(F29&gt;6.2, 1, F29&lt;3.7, 2, TRUE, 0)</f>
        <v>#NAME?</v>
      </c>
      <c r="H29" s="11">
        <v>10.6</v>
      </c>
      <c r="I29" s="12" t="e">
        <f t="array" aca="1" ref="I29" ca="1">_xludf.IFS(H29&gt;18, 1, H29&lt;13, 2, TRUE, 0)</f>
        <v>#NAME?</v>
      </c>
      <c r="J29" s="11">
        <v>29.5</v>
      </c>
      <c r="K29" s="12" t="e">
        <f t="array" aca="1" ref="K29" ca="1">_xludf.IFS(J29&gt;55, 1, J29&lt;34, 2, TRUE, 0)</f>
        <v>#NAME?</v>
      </c>
      <c r="L29" s="11">
        <v>74</v>
      </c>
      <c r="M29" s="12" t="e">
        <f t="array" aca="1" ref="M29" ca="1">_xludf.IFS(L29&gt;100, 1, L29&lt;70, 2, TRUE, 0)</f>
        <v>#NAME?</v>
      </c>
      <c r="N29" s="11">
        <v>93.9</v>
      </c>
      <c r="O29" s="12" t="e">
        <f t="array" aca="1" ref="O29" ca="1">_xludf.IFS(N29&gt;20, 1, N29&lt;8, 2, TRUE, 0)</f>
        <v>#NAME?</v>
      </c>
      <c r="P29" s="11">
        <v>12.1</v>
      </c>
      <c r="Q29" s="12" t="e">
        <f t="array" aca="1" ref="Q29" ca="1">_xludf.IFS(P29&gt;1.3, 1, P29&lt;0.7, 2, TRUE, 0)</f>
        <v>#NAME?</v>
      </c>
      <c r="R29" s="11">
        <v>21</v>
      </c>
      <c r="S29" s="12" t="e">
        <f t="array" aca="1" ref="S29" ca="1">_xludf.IFS(R29&gt;52, 1, R29&lt;7, 2, TRUE, 0)</f>
        <v>#NAME?</v>
      </c>
      <c r="T29" s="11">
        <v>136</v>
      </c>
      <c r="U29" s="12" t="e">
        <f t="array" aca="1" ref="U29" ca="1">_xludf.IFS(T29&gt;146, 1, T29&lt;136, 2, TRUE, 0)</f>
        <v>#NAME?</v>
      </c>
      <c r="V29" s="11">
        <v>6</v>
      </c>
      <c r="W29" s="12" t="e">
        <f t="array" aca="1" ref="W29" ca="1">_xludf.IFS(V29&gt;5.1, 1, V29&lt;3.5, 2, TRUE, 0)</f>
        <v>#NAME?</v>
      </c>
      <c r="Y29" s="6" t="s">
        <v>146</v>
      </c>
      <c r="Z29" s="4">
        <f ca="1">COUNTIF(Q3:Q12,"0")</f>
        <v>0</v>
      </c>
      <c r="AB29" s="6" t="s">
        <v>146</v>
      </c>
      <c r="AC29" s="4">
        <f ca="1">COUNTIF(Q14:Q23,"0")</f>
        <v>0</v>
      </c>
      <c r="AE29" s="6" t="s">
        <v>146</v>
      </c>
      <c r="AF29" s="4">
        <f ca="1">COUNTIF(Q25:Q40,"0")</f>
        <v>0</v>
      </c>
      <c r="AH29" s="6" t="s">
        <v>146</v>
      </c>
      <c r="AI29" s="4">
        <f ca="1">COUNTIF(Q42:Q78,"0")</f>
        <v>0</v>
      </c>
    </row>
    <row r="30" spans="1:35" ht="15.75" customHeight="1">
      <c r="A30" s="4">
        <v>278250</v>
      </c>
      <c r="B30" s="10" t="s">
        <v>11</v>
      </c>
      <c r="C30" s="4">
        <v>55</v>
      </c>
      <c r="D30" s="11">
        <v>6.63</v>
      </c>
      <c r="E30" s="12" t="e">
        <f t="array" aca="1" ref="E30" ca="1">_xludf.IFS(D30&gt;10, 1, D30&lt;4, 2, TRUE, 0)</f>
        <v>#NAME?</v>
      </c>
      <c r="F30" s="11">
        <v>3.56</v>
      </c>
      <c r="G30" s="12" t="e">
        <f t="array" aca="1" ref="G30" ca="1">_xludf.IFS(F30&gt;6.2, 1, F30&lt;3.7, 2, TRUE, 0)</f>
        <v>#NAME?</v>
      </c>
      <c r="H30" s="11">
        <v>10.6</v>
      </c>
      <c r="I30" s="12" t="e">
        <f t="array" aca="1" ref="I30" ca="1">_xludf.IFS(H30&gt;18, 1, H30&lt;13, 2, TRUE, 0)</f>
        <v>#NAME?</v>
      </c>
      <c r="J30" s="11">
        <v>30.6</v>
      </c>
      <c r="K30" s="12" t="e">
        <f t="array" aca="1" ref="K30" ca="1">_xludf.IFS(J30&gt;55, 1, J30&lt;34, 2, TRUE, 0)</f>
        <v>#NAME?</v>
      </c>
      <c r="L30" s="11">
        <v>105</v>
      </c>
      <c r="M30" s="12" t="e">
        <f t="array" aca="1" ref="M30" ca="1">_xludf.IFS(L30&gt;100, 1, L30&lt;70, 2, TRUE, 0)</f>
        <v>#NAME?</v>
      </c>
      <c r="N30" s="11">
        <v>51.9</v>
      </c>
      <c r="O30" s="12" t="e">
        <f t="array" aca="1" ref="O30" ca="1">_xludf.IFS(N30&gt;20, 1, N30&lt;8, 2, TRUE, 0)</f>
        <v>#NAME?</v>
      </c>
      <c r="P30" s="11">
        <v>11.7</v>
      </c>
      <c r="Q30" s="12" t="e">
        <f t="array" aca="1" ref="Q30" ca="1">_xludf.IFS(P30&gt;1.3, 1, P30&lt;0.7, 2, TRUE, 0)</f>
        <v>#NAME?</v>
      </c>
      <c r="R30" s="11">
        <v>10</v>
      </c>
      <c r="S30" s="12" t="e">
        <f t="array" aca="1" ref="S30" ca="1">_xludf.IFS(R30&gt;52, 1, R30&lt;7, 2, TRUE, 0)</f>
        <v>#NAME?</v>
      </c>
      <c r="T30" s="11">
        <v>137</v>
      </c>
      <c r="U30" s="12" t="e">
        <f t="array" aca="1" ref="U30" ca="1">_xludf.IFS(T30&gt;146, 1, T30&lt;136, 2, TRUE, 0)</f>
        <v>#NAME?</v>
      </c>
      <c r="V30" s="11">
        <v>4</v>
      </c>
      <c r="W30" s="12" t="e">
        <f t="array" aca="1" ref="W30" ca="1">_xludf.IFS(V30&gt;5.1, 1, V30&lt;3.5, 2, TRUE, 0)</f>
        <v>#NAME?</v>
      </c>
      <c r="Y30" s="6" t="s">
        <v>147</v>
      </c>
      <c r="Z30" s="4">
        <f ca="1">COUNTIF(Q3:Q12,"2")</f>
        <v>0</v>
      </c>
      <c r="AB30" s="6" t="s">
        <v>147</v>
      </c>
      <c r="AC30" s="4">
        <f ca="1">COUNTIF(Q14:Q23,"2")</f>
        <v>0</v>
      </c>
      <c r="AE30" s="6" t="s">
        <v>147</v>
      </c>
      <c r="AF30" s="4">
        <f ca="1">COUNTIF(Q25:Q40,"2")</f>
        <v>0</v>
      </c>
      <c r="AH30" s="6" t="s">
        <v>147</v>
      </c>
      <c r="AI30" s="4">
        <f ca="1">COUNTIF(Q42:Q78,"2")</f>
        <v>0</v>
      </c>
    </row>
    <row r="31" spans="1:35" ht="15.75" customHeight="1">
      <c r="A31" s="4">
        <v>282862</v>
      </c>
      <c r="B31" s="10" t="s">
        <v>11</v>
      </c>
      <c r="C31" s="4">
        <v>70</v>
      </c>
      <c r="D31" s="11">
        <v>6.03</v>
      </c>
      <c r="E31" s="12" t="e">
        <f t="array" aca="1" ref="E31" ca="1">_xludf.IFS(D31&gt;10, 1, D31&lt;4, 2, TRUE, 0)</f>
        <v>#NAME?</v>
      </c>
      <c r="F31" s="11">
        <v>3.48</v>
      </c>
      <c r="G31" s="12" t="e">
        <f t="array" aca="1" ref="G31" ca="1">_xludf.IFS(F31&gt;6.2, 1, F31&lt;3.7, 2, TRUE, 0)</f>
        <v>#NAME?</v>
      </c>
      <c r="H31" s="11">
        <v>11.3</v>
      </c>
      <c r="I31" s="12" t="e">
        <f t="array" aca="1" ref="I31" ca="1">_xludf.IFS(H31&gt;18, 1, H31&lt;13, 2, TRUE, 0)</f>
        <v>#NAME?</v>
      </c>
      <c r="J31" s="11">
        <v>32.4</v>
      </c>
      <c r="K31" s="12" t="e">
        <f t="array" aca="1" ref="K31" ca="1">_xludf.IFS(J31&gt;55, 1, J31&lt;34, 2, TRUE, 0)</f>
        <v>#NAME?</v>
      </c>
      <c r="L31" s="11">
        <v>80</v>
      </c>
      <c r="M31" s="12" t="e">
        <f t="array" aca="1" ref="M31" ca="1">_xludf.IFS(L31&gt;100, 1, L31&lt;70, 2, TRUE, 0)</f>
        <v>#NAME?</v>
      </c>
      <c r="N31" s="11">
        <v>43.3</v>
      </c>
      <c r="O31" s="12" t="e">
        <f t="array" aca="1" ref="O31" ca="1">_xludf.IFS(N31&gt;20, 1, N31&lt;8, 2, TRUE, 0)</f>
        <v>#NAME?</v>
      </c>
      <c r="P31" s="11">
        <v>13.9</v>
      </c>
      <c r="Q31" s="12" t="e">
        <f t="array" aca="1" ref="Q31" ca="1">_xludf.IFS(P31&gt;1.3, 1, P31&lt;0.7, 2, TRUE, 0)</f>
        <v>#NAME?</v>
      </c>
      <c r="R31" s="11">
        <v>7</v>
      </c>
      <c r="S31" s="12" t="e">
        <f t="array" aca="1" ref="S31" ca="1">_xludf.IFS(R31&gt;52, 1, R31&lt;7, 2, TRUE, 0)</f>
        <v>#NAME?</v>
      </c>
      <c r="T31" s="11">
        <v>136</v>
      </c>
      <c r="U31" s="12" t="e">
        <f t="array" aca="1" ref="U31" ca="1">_xludf.IFS(T31&gt;146, 1, T31&lt;136, 2, TRUE, 0)</f>
        <v>#NAME?</v>
      </c>
      <c r="V31" s="11">
        <v>4.2</v>
      </c>
      <c r="W31" s="12" t="e">
        <f t="array" aca="1" ref="W31" ca="1">_xludf.IFS(V31&gt;5.1, 1, V31&lt;3.5, 2, TRUE, 0)</f>
        <v>#NAME?</v>
      </c>
    </row>
    <row r="32" spans="1:35" ht="15.75" customHeight="1">
      <c r="A32" s="4">
        <v>330181</v>
      </c>
      <c r="B32" s="10" t="s">
        <v>21</v>
      </c>
      <c r="C32" s="4">
        <v>67</v>
      </c>
      <c r="D32" s="11">
        <v>7.09</v>
      </c>
      <c r="E32" s="12" t="e">
        <f t="array" aca="1" ref="E32" ca="1">_xludf.IFS(D32&gt;10, 1, D32&lt;4, 2, TRUE, 0)</f>
        <v>#NAME?</v>
      </c>
      <c r="F32" s="11">
        <v>3.88</v>
      </c>
      <c r="G32" s="12" t="e">
        <f t="array" aca="1" ref="G32" ca="1">_xludf.IFS(F32&gt;6.2, 1, F32&lt;3.7, 2, TRUE, 0)</f>
        <v>#NAME?</v>
      </c>
      <c r="H32" s="11">
        <v>11.4</v>
      </c>
      <c r="I32" s="12" t="e">
        <f t="array" aca="1" ref="I32" ca="1">_xludf.IFS(H32&gt;18, 1, H32&lt;13, 2, TRUE, 0)</f>
        <v>#NAME?</v>
      </c>
      <c r="J32" s="11">
        <v>35.5</v>
      </c>
      <c r="K32" s="12" t="e">
        <f t="array" aca="1" ref="K32" ca="1">_xludf.IFS(J32&gt;55, 1, J32&lt;34, 2, TRUE, 0)</f>
        <v>#NAME?</v>
      </c>
      <c r="L32" s="11">
        <v>117</v>
      </c>
      <c r="M32" s="12" t="e">
        <f t="array" aca="1" ref="M32" ca="1">_xludf.IFS(L32&gt;100, 1, L32&lt;70, 2, TRUE, 0)</f>
        <v>#NAME?</v>
      </c>
      <c r="N32" s="11">
        <v>59.8</v>
      </c>
      <c r="O32" s="12" t="e">
        <f t="array" aca="1" ref="O32" ca="1">_xludf.IFS(N32&gt;20, 1, N32&lt;8, 2, TRUE, 0)</f>
        <v>#NAME?</v>
      </c>
      <c r="P32" s="11">
        <v>8.5</v>
      </c>
      <c r="Q32" s="12" t="e">
        <f t="array" aca="1" ref="Q32" ca="1">_xludf.IFS(P32&gt;1.3, 1, P32&lt;0.7, 2, TRUE, 0)</f>
        <v>#NAME?</v>
      </c>
      <c r="R32" s="11">
        <v>10</v>
      </c>
      <c r="S32" s="12" t="e">
        <f t="array" aca="1" ref="S32" ca="1">_xludf.IFS(R32&gt;52, 1, R32&lt;7, 2, TRUE, 0)</f>
        <v>#NAME?</v>
      </c>
      <c r="T32" s="11">
        <v>133</v>
      </c>
      <c r="U32" s="12" t="e">
        <f t="array" aca="1" ref="U32" ca="1">_xludf.IFS(T32&gt;146, 1, T32&lt;136, 2, TRUE, 0)</f>
        <v>#NAME?</v>
      </c>
      <c r="V32" s="11">
        <v>5.2</v>
      </c>
      <c r="W32" s="12" t="e">
        <f t="array" aca="1" ref="W32" ca="1">_xludf.IFS(V32&gt;5.1, 1, V32&lt;3.5, 2, TRUE, 0)</f>
        <v>#NAME?</v>
      </c>
      <c r="Y32" s="6" t="s">
        <v>148</v>
      </c>
      <c r="Z32" s="4">
        <f ca="1">COUNTIF(S3:S12,"1")</f>
        <v>0</v>
      </c>
      <c r="AB32" s="6" t="s">
        <v>148</v>
      </c>
      <c r="AC32" s="4">
        <f ca="1">COUNTIF(S14:S23,"1")</f>
        <v>0</v>
      </c>
      <c r="AE32" s="6" t="s">
        <v>148</v>
      </c>
      <c r="AF32" s="4">
        <f ca="1">COUNTIF(S25:S40,"1")</f>
        <v>0</v>
      </c>
      <c r="AH32" s="6" t="s">
        <v>148</v>
      </c>
      <c r="AI32" s="4">
        <f ca="1">COUNTIF(S42:S78,"1")</f>
        <v>0</v>
      </c>
    </row>
    <row r="33" spans="1:35" ht="15.75" customHeight="1">
      <c r="A33" s="4">
        <v>334137</v>
      </c>
      <c r="B33" s="10" t="s">
        <v>21</v>
      </c>
      <c r="C33" s="4">
        <v>49</v>
      </c>
      <c r="D33" s="11">
        <v>10.67</v>
      </c>
      <c r="E33" s="12" t="e">
        <f t="array" aca="1" ref="E33" ca="1">_xludf.IFS(D33&gt;10, 1, D33&lt;4, 2, TRUE, 0)</f>
        <v>#NAME?</v>
      </c>
      <c r="F33" s="11">
        <v>3.28</v>
      </c>
      <c r="G33" s="12" t="e">
        <f t="array" aca="1" ref="G33" ca="1">_xludf.IFS(F33&gt;6.2, 1, F33&lt;3.7, 2, TRUE, 0)</f>
        <v>#NAME?</v>
      </c>
      <c r="H33" s="11">
        <v>9.9</v>
      </c>
      <c r="I33" s="12" t="e">
        <f t="array" aca="1" ref="I33" ca="1">_xludf.IFS(H33&gt;18, 1, H33&lt;13, 2, TRUE, 0)</f>
        <v>#NAME?</v>
      </c>
      <c r="J33" s="11">
        <v>28.6</v>
      </c>
      <c r="K33" s="12" t="e">
        <f t="array" aca="1" ref="K33" ca="1">_xludf.IFS(J33&gt;55, 1, J33&lt;34, 2, TRUE, 0)</f>
        <v>#NAME?</v>
      </c>
      <c r="L33" s="11">
        <v>170</v>
      </c>
      <c r="M33" s="12" t="e">
        <f t="array" aca="1" ref="M33" ca="1">_xludf.IFS(L33&gt;100, 1, L33&lt;70, 2, TRUE, 0)</f>
        <v>#NAME?</v>
      </c>
      <c r="N33" s="11">
        <v>35.4</v>
      </c>
      <c r="O33" s="12" t="e">
        <f t="array" aca="1" ref="O33" ca="1">_xludf.IFS(N33&gt;20, 1, N33&lt;8, 2, TRUE, 0)</f>
        <v>#NAME?</v>
      </c>
      <c r="P33" s="11">
        <v>5.5</v>
      </c>
      <c r="Q33" s="12" t="e">
        <f t="array" aca="1" ref="Q33" ca="1">_xludf.IFS(P33&gt;1.3, 1, P33&lt;0.7, 2, TRUE, 0)</f>
        <v>#NAME?</v>
      </c>
      <c r="R33" s="11">
        <v>18</v>
      </c>
      <c r="S33" s="12" t="e">
        <f t="array" aca="1" ref="S33" ca="1">_xludf.IFS(R33&gt;52, 1, R33&lt;7, 2, TRUE, 0)</f>
        <v>#NAME?</v>
      </c>
      <c r="T33" s="11">
        <v>128</v>
      </c>
      <c r="U33" s="12" t="e">
        <f t="array" aca="1" ref="U33" ca="1">_xludf.IFS(T33&gt;146, 1, T33&lt;136, 2, TRUE, 0)</f>
        <v>#NAME?</v>
      </c>
      <c r="V33" s="11">
        <v>3.4</v>
      </c>
      <c r="W33" s="12" t="e">
        <f t="array" aca="1" ref="W33" ca="1">_xludf.IFS(V33&gt;5.1, 1, V33&lt;3.5, 2, TRUE, 0)</f>
        <v>#NAME?</v>
      </c>
      <c r="Y33" s="6" t="s">
        <v>149</v>
      </c>
      <c r="Z33" s="4">
        <f ca="1">COUNTIF(S3:S12,"0")</f>
        <v>0</v>
      </c>
      <c r="AB33" s="6" t="s">
        <v>149</v>
      </c>
      <c r="AC33" s="4">
        <f ca="1">COUNTIF(S14:S23,"0")</f>
        <v>0</v>
      </c>
      <c r="AE33" s="6" t="s">
        <v>149</v>
      </c>
      <c r="AF33" s="4">
        <f ca="1">COUNTIF(S25:S40,"0")</f>
        <v>0</v>
      </c>
      <c r="AH33" s="6" t="s">
        <v>149</v>
      </c>
      <c r="AI33" s="4">
        <f ca="1">COUNTIF(S42:S78,"0")</f>
        <v>0</v>
      </c>
    </row>
    <row r="34" spans="1:35" ht="15.75" customHeight="1">
      <c r="A34" s="4">
        <v>342812</v>
      </c>
      <c r="B34" s="10" t="s">
        <v>11</v>
      </c>
      <c r="C34" s="4">
        <v>61</v>
      </c>
      <c r="D34" s="11">
        <v>5.47</v>
      </c>
      <c r="E34" s="12" t="e">
        <f t="array" aca="1" ref="E34" ca="1">_xludf.IFS(D34&gt;10, 1, D34&lt;4, 2, TRUE, 0)</f>
        <v>#NAME?</v>
      </c>
      <c r="F34" s="11">
        <v>3.76</v>
      </c>
      <c r="G34" s="12" t="e">
        <f t="array" aca="1" ref="G34" ca="1">_xludf.IFS(F34&gt;6.2, 1, F34&lt;3.7, 2, TRUE, 0)</f>
        <v>#NAME?</v>
      </c>
      <c r="H34" s="11">
        <v>11.5</v>
      </c>
      <c r="I34" s="12" t="e">
        <f t="array" aca="1" ref="I34" ca="1">_xludf.IFS(H34&gt;18, 1, H34&lt;13, 2, TRUE, 0)</f>
        <v>#NAME?</v>
      </c>
      <c r="J34" s="11">
        <v>33.700000000000003</v>
      </c>
      <c r="K34" s="12" t="e">
        <f t="array" aca="1" ref="K34" ca="1">_xludf.IFS(J34&gt;55, 1, J34&lt;34, 2, TRUE, 0)</f>
        <v>#NAME?</v>
      </c>
      <c r="L34" s="11">
        <v>178</v>
      </c>
      <c r="M34" s="12" t="e">
        <f t="array" aca="1" ref="M34" ca="1">_xludf.IFS(L34&gt;100, 1, L34&lt;70, 2, TRUE, 0)</f>
        <v>#NAME?</v>
      </c>
      <c r="N34" s="11">
        <v>53.5</v>
      </c>
      <c r="O34" s="12" t="e">
        <f t="array" aca="1" ref="O34" ca="1">_xludf.IFS(N34&gt;20, 1, N34&lt;8, 2, TRUE, 0)</f>
        <v>#NAME?</v>
      </c>
      <c r="P34" s="11">
        <v>9.4</v>
      </c>
      <c r="Q34" s="12" t="e">
        <f t="array" aca="1" ref="Q34" ca="1">_xludf.IFS(P34&gt;1.3, 1, P34&lt;0.7, 2, TRUE, 0)</f>
        <v>#NAME?</v>
      </c>
      <c r="R34" s="11">
        <v>3</v>
      </c>
      <c r="S34" s="12" t="e">
        <f t="array" aca="1" ref="S34" ca="1">_xludf.IFS(R34&gt;52, 1, R34&lt;7, 2, TRUE, 0)</f>
        <v>#NAME?</v>
      </c>
      <c r="T34" s="11">
        <v>139</v>
      </c>
      <c r="U34" s="12" t="e">
        <f t="array" aca="1" ref="U34" ca="1">_xludf.IFS(T34&gt;146, 1, T34&lt;136, 2, TRUE, 0)</f>
        <v>#NAME?</v>
      </c>
      <c r="V34" s="11">
        <v>3.7</v>
      </c>
      <c r="W34" s="12" t="e">
        <f t="array" aca="1" ref="W34" ca="1">_xludf.IFS(V34&gt;5.1, 1, V34&lt;3.5, 2, TRUE, 0)</f>
        <v>#NAME?</v>
      </c>
      <c r="Y34" s="6" t="s">
        <v>150</v>
      </c>
      <c r="Z34" s="4">
        <f ca="1">COUNTIF(S3:S12,"2")</f>
        <v>0</v>
      </c>
      <c r="AB34" s="6" t="s">
        <v>150</v>
      </c>
      <c r="AC34" s="4">
        <f ca="1">COUNTIF(S14:S23,"2")</f>
        <v>0</v>
      </c>
      <c r="AE34" s="6" t="s">
        <v>150</v>
      </c>
      <c r="AF34" s="4">
        <f ca="1">COUNTIF(S25:S40,"2")</f>
        <v>0</v>
      </c>
      <c r="AH34" s="6" t="s">
        <v>150</v>
      </c>
      <c r="AI34" s="4">
        <f ca="1">COUNTIF(S42:S78,"2")</f>
        <v>0</v>
      </c>
    </row>
    <row r="35" spans="1:35" ht="15.75" customHeight="1">
      <c r="A35" s="4">
        <v>343021</v>
      </c>
      <c r="B35" s="10" t="s">
        <v>11</v>
      </c>
      <c r="C35" s="4">
        <v>77</v>
      </c>
      <c r="D35" s="11">
        <v>5.14</v>
      </c>
      <c r="E35" s="12" t="e">
        <f t="array" aca="1" ref="E35" ca="1">_xludf.IFS(D35&gt;10, 1, D35&lt;4, 2, TRUE, 0)</f>
        <v>#NAME?</v>
      </c>
      <c r="F35" s="11">
        <v>4.08</v>
      </c>
      <c r="G35" s="12" t="e">
        <f t="array" aca="1" ref="G35" ca="1">_xludf.IFS(F35&gt;6.2, 1, F35&lt;3.7, 2, TRUE, 0)</f>
        <v>#NAME?</v>
      </c>
      <c r="H35" s="11">
        <v>8.3000000000000007</v>
      </c>
      <c r="I35" s="12" t="e">
        <f t="array" aca="1" ref="I35" ca="1">_xludf.IFS(H35&gt;18, 1, H35&lt;13, 2, TRUE, 0)</f>
        <v>#NAME?</v>
      </c>
      <c r="J35" s="11">
        <v>26.2</v>
      </c>
      <c r="K35" s="12" t="e">
        <f t="array" aca="1" ref="K35" ca="1">_xludf.IFS(J35&gt;55, 1, J35&lt;34, 2, TRUE, 0)</f>
        <v>#NAME?</v>
      </c>
      <c r="L35" s="11">
        <v>197</v>
      </c>
      <c r="M35" s="12" t="e">
        <f t="array" aca="1" ref="M35" ca="1">_xludf.IFS(L35&gt;100, 1, L35&lt;70, 2, TRUE, 0)</f>
        <v>#NAME?</v>
      </c>
      <c r="N35" s="11">
        <v>66.099999999999994</v>
      </c>
      <c r="O35" s="12" t="e">
        <f t="array" aca="1" ref="O35" ca="1">_xludf.IFS(N35&gt;20, 1, N35&lt;8, 2, TRUE, 0)</f>
        <v>#NAME?</v>
      </c>
      <c r="P35" s="11">
        <v>9.6</v>
      </c>
      <c r="Q35" s="12" t="e">
        <f t="array" aca="1" ref="Q35" ca="1">_xludf.IFS(P35&gt;1.3, 1, P35&lt;0.7, 2, TRUE, 0)</f>
        <v>#NAME?</v>
      </c>
      <c r="R35" s="11">
        <v>8</v>
      </c>
      <c r="S35" s="12" t="e">
        <f t="array" aca="1" ref="S35" ca="1">_xludf.IFS(R35&gt;52, 1, R35&lt;7, 2, TRUE, 0)</f>
        <v>#NAME?</v>
      </c>
      <c r="T35" s="11">
        <v>137</v>
      </c>
      <c r="U35" s="12" t="e">
        <f t="array" aca="1" ref="U35" ca="1">_xludf.IFS(T35&gt;146, 1, T35&lt;136, 2, TRUE, 0)</f>
        <v>#NAME?</v>
      </c>
      <c r="V35" s="11">
        <v>4.5999999999999996</v>
      </c>
      <c r="W35" s="12" t="e">
        <f t="array" aca="1" ref="W35" ca="1">_xludf.IFS(V35&gt;5.1, 1, V35&lt;3.5, 2, TRUE, 0)</f>
        <v>#NAME?</v>
      </c>
    </row>
    <row r="36" spans="1:35" ht="15.75" customHeight="1">
      <c r="A36" s="4">
        <v>349435</v>
      </c>
      <c r="B36" s="10" t="s">
        <v>21</v>
      </c>
      <c r="C36" s="4">
        <v>71</v>
      </c>
      <c r="D36" s="11">
        <v>5.39</v>
      </c>
      <c r="E36" s="12" t="e">
        <f t="array" aca="1" ref="E36" ca="1">_xludf.IFS(D36&gt;10, 1, D36&lt;4, 2, TRUE, 0)</f>
        <v>#NAME?</v>
      </c>
      <c r="F36" s="11">
        <v>3.28</v>
      </c>
      <c r="G36" s="12" t="e">
        <f t="array" aca="1" ref="G36" ca="1">_xludf.IFS(F36&gt;6.2, 1, F36&lt;3.7, 2, TRUE, 0)</f>
        <v>#NAME?</v>
      </c>
      <c r="H36" s="11">
        <v>10.4</v>
      </c>
      <c r="I36" s="12" t="e">
        <f t="array" aca="1" ref="I36" ca="1">_xludf.IFS(H36&gt;18, 1, H36&lt;13, 2, TRUE, 0)</f>
        <v>#NAME?</v>
      </c>
      <c r="J36" s="11">
        <v>29.4</v>
      </c>
      <c r="K36" s="12" t="e">
        <f t="array" aca="1" ref="K36" ca="1">_xludf.IFS(J36&gt;55, 1, J36&lt;34, 2, TRUE, 0)</f>
        <v>#NAME?</v>
      </c>
      <c r="L36" s="11">
        <v>256</v>
      </c>
      <c r="M36" s="12" t="e">
        <f t="array" aca="1" ref="M36" ca="1">_xludf.IFS(L36&gt;100, 1, L36&lt;70, 2, TRUE, 0)</f>
        <v>#NAME?</v>
      </c>
      <c r="N36" s="11">
        <v>75.2</v>
      </c>
      <c r="O36" s="12" t="e">
        <f t="array" aca="1" ref="O36" ca="1">_xludf.IFS(N36&gt;20, 1, N36&lt;8, 2, TRUE, 0)</f>
        <v>#NAME?</v>
      </c>
      <c r="P36" s="11">
        <v>6.3</v>
      </c>
      <c r="Q36" s="12" t="e">
        <f t="array" aca="1" ref="Q36" ca="1">_xludf.IFS(P36&gt;1.3, 1, P36&lt;0.7, 2, TRUE, 0)</f>
        <v>#NAME?</v>
      </c>
      <c r="R36" s="11">
        <v>3</v>
      </c>
      <c r="S36" s="12" t="e">
        <f t="array" aca="1" ref="S36" ca="1">_xludf.IFS(R36&gt;52, 1, R36&lt;7, 2, TRUE, 0)</f>
        <v>#NAME?</v>
      </c>
      <c r="T36" s="11">
        <v>134</v>
      </c>
      <c r="U36" s="12" t="e">
        <f t="array" aca="1" ref="U36" ca="1">_xludf.IFS(T36&gt;146, 1, T36&lt;136, 2, TRUE, 0)</f>
        <v>#NAME?</v>
      </c>
      <c r="V36" s="11">
        <v>5.4</v>
      </c>
      <c r="W36" s="12" t="e">
        <f t="array" aca="1" ref="W36" ca="1">_xludf.IFS(V36&gt;5.1, 1, V36&lt;3.5, 2, TRUE, 0)</f>
        <v>#NAME?</v>
      </c>
      <c r="Y36" s="6" t="s">
        <v>151</v>
      </c>
      <c r="Z36" s="4">
        <f ca="1">COUNTIF(U3:U12,"1")</f>
        <v>0</v>
      </c>
      <c r="AB36" s="6" t="s">
        <v>151</v>
      </c>
      <c r="AC36" s="4">
        <f ca="1">COUNTIF(U14:U23,"1")</f>
        <v>0</v>
      </c>
      <c r="AE36" s="6" t="s">
        <v>151</v>
      </c>
      <c r="AF36" s="4">
        <f ca="1">COUNTIF(U25:U40,"1")</f>
        <v>0</v>
      </c>
      <c r="AH36" s="6" t="s">
        <v>151</v>
      </c>
      <c r="AI36" s="4">
        <f ca="1">COUNTIF(U42:U78,"1")</f>
        <v>0</v>
      </c>
    </row>
    <row r="37" spans="1:35" ht="15.75" customHeight="1">
      <c r="A37" s="4">
        <v>350633</v>
      </c>
      <c r="B37" s="10" t="s">
        <v>21</v>
      </c>
      <c r="C37" s="4">
        <v>52</v>
      </c>
      <c r="D37" s="11">
        <v>8.02</v>
      </c>
      <c r="E37" s="12" t="e">
        <f t="array" aca="1" ref="E37" ca="1">_xludf.IFS(D37&gt;10, 1, D37&lt;4, 2, TRUE, 0)</f>
        <v>#NAME?</v>
      </c>
      <c r="F37" s="11">
        <v>3.87</v>
      </c>
      <c r="G37" s="12" t="e">
        <f t="array" aca="1" ref="G37" ca="1">_xludf.IFS(F37&gt;6.2, 1, F37&lt;3.7, 2, TRUE, 0)</f>
        <v>#NAME?</v>
      </c>
      <c r="H37" s="11">
        <v>11.6</v>
      </c>
      <c r="I37" s="12" t="e">
        <f t="array" aca="1" ref="I37" ca="1">_xludf.IFS(H37&gt;18, 1, H37&lt;13, 2, TRUE, 0)</f>
        <v>#NAME?</v>
      </c>
      <c r="J37" s="11">
        <v>34.4</v>
      </c>
      <c r="K37" s="12" t="e">
        <f t="array" aca="1" ref="K37" ca="1">_xludf.IFS(J37&gt;55, 1, J37&lt;34, 2, TRUE, 0)</f>
        <v>#NAME?</v>
      </c>
      <c r="L37" s="11">
        <v>164</v>
      </c>
      <c r="M37" s="12" t="e">
        <f t="array" aca="1" ref="M37" ca="1">_xludf.IFS(L37&gt;100, 1, L37&lt;70, 2, TRUE, 0)</f>
        <v>#NAME?</v>
      </c>
      <c r="N37" s="11">
        <v>67.8</v>
      </c>
      <c r="O37" s="12" t="e">
        <f t="array" aca="1" ref="O37" ca="1">_xludf.IFS(N37&gt;20, 1, N37&lt;8, 2, TRUE, 0)</f>
        <v>#NAME?</v>
      </c>
      <c r="P37" s="11">
        <v>10.5</v>
      </c>
      <c r="Q37" s="12" t="e">
        <f t="array" aca="1" ref="Q37" ca="1">_xludf.IFS(P37&gt;1.3, 1, P37&lt;0.7, 2, TRUE, 0)</f>
        <v>#NAME?</v>
      </c>
      <c r="R37" s="11">
        <v>10</v>
      </c>
      <c r="S37" s="12" t="e">
        <f t="array" aca="1" ref="S37" ca="1">_xludf.IFS(R37&gt;52, 1, R37&lt;7, 2, TRUE, 0)</f>
        <v>#NAME?</v>
      </c>
      <c r="T37" s="11">
        <v>135</v>
      </c>
      <c r="U37" s="12" t="e">
        <f t="array" aca="1" ref="U37" ca="1">_xludf.IFS(T37&gt;146, 1, T37&lt;136, 2, TRUE, 0)</f>
        <v>#NAME?</v>
      </c>
      <c r="V37" s="11">
        <v>4.9000000000000004</v>
      </c>
      <c r="W37" s="12" t="e">
        <f t="array" aca="1" ref="W37" ca="1">_xludf.IFS(V37&gt;5.1, 1, V37&lt;3.5, 2, TRUE, 0)</f>
        <v>#NAME?</v>
      </c>
      <c r="Y37" s="6" t="s">
        <v>152</v>
      </c>
      <c r="Z37" s="4">
        <f ca="1">COUNTIF(U3:U12,"0")</f>
        <v>0</v>
      </c>
      <c r="AB37" s="6" t="s">
        <v>152</v>
      </c>
      <c r="AC37" s="4">
        <f ca="1">COUNTIF(U14:U23,"0")</f>
        <v>0</v>
      </c>
      <c r="AE37" s="6" t="s">
        <v>152</v>
      </c>
      <c r="AF37" s="4">
        <f ca="1">COUNTIF(U25:U40,"0")</f>
        <v>0</v>
      </c>
      <c r="AH37" s="6" t="s">
        <v>152</v>
      </c>
      <c r="AI37" s="4">
        <f ca="1">COUNTIF(U42:U78,"0")</f>
        <v>0</v>
      </c>
    </row>
    <row r="38" spans="1:35" ht="15.75" customHeight="1">
      <c r="A38" s="4">
        <v>351137</v>
      </c>
      <c r="B38" s="10" t="s">
        <v>11</v>
      </c>
      <c r="C38" s="4">
        <v>57</v>
      </c>
      <c r="D38" s="11">
        <v>5.38</v>
      </c>
      <c r="E38" s="12" t="e">
        <f t="array" aca="1" ref="E38" ca="1">_xludf.IFS(D38&gt;10, 1, D38&lt;4, 2, TRUE, 0)</f>
        <v>#NAME?</v>
      </c>
      <c r="F38" s="11">
        <v>3.7</v>
      </c>
      <c r="G38" s="12" t="e">
        <f t="array" aca="1" ref="G38" ca="1">_xludf.IFS(F38&gt;6.2, 1, F38&lt;3.7, 2, TRUE, 0)</f>
        <v>#NAME?</v>
      </c>
      <c r="H38" s="11">
        <v>10.9</v>
      </c>
      <c r="I38" s="12" t="e">
        <f t="array" aca="1" ref="I38" ca="1">_xludf.IFS(H38&gt;18, 1, H38&lt;13, 2, TRUE, 0)</f>
        <v>#NAME?</v>
      </c>
      <c r="J38" s="11">
        <v>31</v>
      </c>
      <c r="K38" s="12" t="e">
        <f t="array" aca="1" ref="K38" ca="1">_xludf.IFS(J38&gt;55, 1, J38&lt;34, 2, TRUE, 0)</f>
        <v>#NAME?</v>
      </c>
      <c r="L38" s="11">
        <v>237</v>
      </c>
      <c r="M38" s="12" t="e">
        <f t="array" aca="1" ref="M38" ca="1">_xludf.IFS(L38&gt;100, 1, L38&lt;70, 2, TRUE, 0)</f>
        <v>#NAME?</v>
      </c>
      <c r="N38" s="11">
        <v>59.9</v>
      </c>
      <c r="O38" s="12" t="e">
        <f t="array" aca="1" ref="O38" ca="1">_xludf.IFS(N38&gt;20, 1, N38&lt;8, 2, TRUE, 0)</f>
        <v>#NAME?</v>
      </c>
      <c r="P38" s="11">
        <v>12.1</v>
      </c>
      <c r="Q38" s="12" t="e">
        <f t="array" aca="1" ref="Q38" ca="1">_xludf.IFS(P38&gt;1.3, 1, P38&lt;0.7, 2, TRUE, 0)</f>
        <v>#NAME?</v>
      </c>
      <c r="R38" s="11">
        <v>13</v>
      </c>
      <c r="S38" s="12" t="e">
        <f t="array" aca="1" ref="S38" ca="1">_xludf.IFS(R38&gt;52, 1, R38&lt;7, 2, TRUE, 0)</f>
        <v>#NAME?</v>
      </c>
      <c r="T38" s="11">
        <v>138</v>
      </c>
      <c r="U38" s="12" t="e">
        <f t="array" aca="1" ref="U38" ca="1">_xludf.IFS(T38&gt;146, 1, T38&lt;136, 2, TRUE, 0)</f>
        <v>#NAME?</v>
      </c>
      <c r="V38" s="11">
        <v>5.5</v>
      </c>
      <c r="W38" s="12" t="e">
        <f t="array" aca="1" ref="W38" ca="1">_xludf.IFS(V38&gt;5.1, 1, V38&lt;3.5, 2, TRUE, 0)</f>
        <v>#NAME?</v>
      </c>
      <c r="Y38" s="6" t="s">
        <v>153</v>
      </c>
      <c r="Z38" s="4">
        <f ca="1">COUNTIF(U3:U12,"2")</f>
        <v>0</v>
      </c>
      <c r="AB38" s="6" t="s">
        <v>153</v>
      </c>
      <c r="AC38" s="4">
        <f ca="1">COUNTIF(U14:U23,"2")</f>
        <v>0</v>
      </c>
      <c r="AE38" s="6" t="s">
        <v>153</v>
      </c>
      <c r="AF38" s="4">
        <f ca="1">COUNTIF(U25:U40,"2")</f>
        <v>0</v>
      </c>
      <c r="AH38" s="6" t="s">
        <v>153</v>
      </c>
      <c r="AI38" s="4">
        <f ca="1">COUNTIF(U42:U78,"2")</f>
        <v>0</v>
      </c>
    </row>
    <row r="39" spans="1:35" ht="15.75" customHeight="1">
      <c r="A39" s="4">
        <v>357416</v>
      </c>
      <c r="B39" s="10" t="s">
        <v>21</v>
      </c>
      <c r="C39" s="4">
        <v>75</v>
      </c>
      <c r="D39" s="11">
        <v>7.18</v>
      </c>
      <c r="E39" s="12" t="e">
        <f t="array" aca="1" ref="E39" ca="1">_xludf.IFS(D39&gt;10, 1, D39&lt;4, 2, TRUE, 0)</f>
        <v>#NAME?</v>
      </c>
      <c r="F39" s="11">
        <v>2.4300000000000002</v>
      </c>
      <c r="G39" s="12" t="e">
        <f t="array" aca="1" ref="G39" ca="1">_xludf.IFS(F39&gt;6.2, 1, F39&lt;3.7, 2, TRUE, 0)</f>
        <v>#NAME?</v>
      </c>
      <c r="H39" s="11">
        <v>8.3000000000000007</v>
      </c>
      <c r="I39" s="12" t="e">
        <f t="array" aca="1" ref="I39" ca="1">_xludf.IFS(H39&gt;18, 1, H39&lt;13, 2, TRUE, 0)</f>
        <v>#NAME?</v>
      </c>
      <c r="J39" s="11">
        <v>24.8</v>
      </c>
      <c r="K39" s="12" t="e">
        <f t="array" aca="1" ref="K39" ca="1">_xludf.IFS(J39&gt;55, 1, J39&lt;34, 2, TRUE, 0)</f>
        <v>#NAME?</v>
      </c>
      <c r="L39" s="11">
        <v>88</v>
      </c>
      <c r="M39" s="12" t="e">
        <f t="array" aca="1" ref="M39" ca="1">_xludf.IFS(L39&gt;100, 1, L39&lt;70, 2, TRUE, 0)</f>
        <v>#NAME?</v>
      </c>
      <c r="N39" s="11">
        <v>45.6</v>
      </c>
      <c r="O39" s="12" t="e">
        <f t="array" aca="1" ref="O39" ca="1">_xludf.IFS(N39&gt;20, 1, N39&lt;8, 2, TRUE, 0)</f>
        <v>#NAME?</v>
      </c>
      <c r="P39" s="11">
        <v>3.1</v>
      </c>
      <c r="Q39" s="12" t="e">
        <f t="array" aca="1" ref="Q39" ca="1">_xludf.IFS(P39&gt;1.3, 1, P39&lt;0.7, 2, TRUE, 0)</f>
        <v>#NAME?</v>
      </c>
      <c r="R39" s="11">
        <v>10</v>
      </c>
      <c r="S39" s="12" t="e">
        <f t="array" aca="1" ref="S39" ca="1">_xludf.IFS(R39&gt;52, 1, R39&lt;7, 2, TRUE, 0)</f>
        <v>#NAME?</v>
      </c>
      <c r="T39" s="11">
        <v>138</v>
      </c>
      <c r="U39" s="12" t="e">
        <f t="array" aca="1" ref="U39" ca="1">_xludf.IFS(T39&gt;146, 1, T39&lt;136, 2, TRUE, 0)</f>
        <v>#NAME?</v>
      </c>
      <c r="V39" s="11">
        <v>4.5</v>
      </c>
      <c r="W39" s="12" t="e">
        <f t="array" aca="1" ref="W39" ca="1">_xludf.IFS(V39&gt;5.1, 1, V39&lt;3.5, 2, TRUE, 0)</f>
        <v>#NAME?</v>
      </c>
    </row>
    <row r="40" spans="1:35" ht="15.75" customHeight="1">
      <c r="A40" s="4">
        <v>359546</v>
      </c>
      <c r="B40" s="10" t="s">
        <v>11</v>
      </c>
      <c r="C40" s="4">
        <v>74</v>
      </c>
      <c r="D40" s="11">
        <v>7.59</v>
      </c>
      <c r="E40" s="12" t="e">
        <f t="array" aca="1" ref="E40" ca="1">_xludf.IFS(D40&gt;10, 1, D40&lt;4, 2, TRUE, 0)</f>
        <v>#NAME?</v>
      </c>
      <c r="F40" s="11">
        <v>3.78</v>
      </c>
      <c r="G40" s="12" t="e">
        <f t="array" aca="1" ref="G40" ca="1">_xludf.IFS(F40&gt;6.2, 1, F40&lt;3.7, 2, TRUE, 0)</f>
        <v>#NAME?</v>
      </c>
      <c r="H40" s="11">
        <v>11.6</v>
      </c>
      <c r="I40" s="12" t="e">
        <f t="array" aca="1" ref="I40" ca="1">_xludf.IFS(H40&gt;18, 1, H40&lt;13, 2, TRUE, 0)</f>
        <v>#NAME?</v>
      </c>
      <c r="J40" s="11">
        <v>32.799999999999997</v>
      </c>
      <c r="K40" s="12" t="e">
        <f t="array" aca="1" ref="K40" ca="1">_xludf.IFS(J40&gt;55, 1, J40&lt;34, 2, TRUE, 0)</f>
        <v>#NAME?</v>
      </c>
      <c r="L40" s="11">
        <v>102</v>
      </c>
      <c r="M40" s="12" t="e">
        <f t="array" aca="1" ref="M40" ca="1">_xludf.IFS(L40&gt;100, 1, L40&lt;70, 2, TRUE, 0)</f>
        <v>#NAME?</v>
      </c>
      <c r="N40" s="11">
        <v>50</v>
      </c>
      <c r="O40" s="12" t="e">
        <f t="array" aca="1" ref="O40" ca="1">_xludf.IFS(N40&gt;20, 1, N40&lt;8, 2, TRUE, 0)</f>
        <v>#NAME?</v>
      </c>
      <c r="P40" s="11">
        <v>9.1</v>
      </c>
      <c r="Q40" s="12" t="e">
        <f t="array" aca="1" ref="Q40" ca="1">_xludf.IFS(P40&gt;1.3, 1, P40&lt;0.7, 2, TRUE, 0)</f>
        <v>#NAME?</v>
      </c>
      <c r="R40" s="11">
        <v>10</v>
      </c>
      <c r="S40" s="12" t="e">
        <f t="array" aca="1" ref="S40" ca="1">_xludf.IFS(R40&gt;52, 1, R40&lt;7, 2, TRUE, 0)</f>
        <v>#NAME?</v>
      </c>
      <c r="T40" s="11">
        <v>137</v>
      </c>
      <c r="U40" s="12" t="e">
        <f t="array" aca="1" ref="U40" ca="1">_xludf.IFS(T40&gt;146, 1, T40&lt;136, 2, TRUE, 0)</f>
        <v>#NAME?</v>
      </c>
      <c r="V40" s="11">
        <v>3.6</v>
      </c>
      <c r="W40" s="12" t="e">
        <f t="array" aca="1" ref="W40" ca="1">_xludf.IFS(V40&gt;5.1, 1, V40&lt;3.5, 2, TRUE, 0)</f>
        <v>#NAME?</v>
      </c>
      <c r="Y40" s="1" t="s">
        <v>273</v>
      </c>
      <c r="Z40" s="4">
        <f ca="1">COUNTIF(W3:W12,"1")</f>
        <v>0</v>
      </c>
      <c r="AB40" s="1" t="s">
        <v>274</v>
      </c>
      <c r="AC40" s="4">
        <f ca="1">COUNTIF(W14:W23,"1")</f>
        <v>0</v>
      </c>
      <c r="AE40" s="1" t="s">
        <v>275</v>
      </c>
      <c r="AF40" s="4">
        <f ca="1">COUNTIF(W25:W40,"1")</f>
        <v>0</v>
      </c>
      <c r="AH40" s="1" t="s">
        <v>276</v>
      </c>
      <c r="AI40" s="4">
        <f ca="1">COUNTIF(W42:W78,"1")</f>
        <v>0</v>
      </c>
    </row>
    <row r="41" spans="1:35" ht="15.75" customHeight="1">
      <c r="A41" s="4" t="s">
        <v>38</v>
      </c>
      <c r="B41" s="10"/>
      <c r="C41" s="4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1"/>
      <c r="O41" s="11"/>
      <c r="P41" s="11"/>
      <c r="Q41" s="11"/>
      <c r="R41" s="11"/>
      <c r="S41" s="12"/>
      <c r="T41" s="11"/>
      <c r="U41" s="11"/>
      <c r="V41" s="11"/>
      <c r="W41" s="11"/>
      <c r="Y41" s="6" t="s">
        <v>155</v>
      </c>
      <c r="Z41" s="4">
        <f ca="1">COUNTIF(W3:W12,"0")</f>
        <v>0</v>
      </c>
      <c r="AB41" s="6" t="s">
        <v>155</v>
      </c>
      <c r="AC41" s="4">
        <f ca="1">COUNTIF(W14:W23,"0")</f>
        <v>0</v>
      </c>
      <c r="AE41" s="6" t="s">
        <v>155</v>
      </c>
      <c r="AF41" s="4">
        <f ca="1">COUNTIF(W25:W40,"0")</f>
        <v>0</v>
      </c>
      <c r="AH41" s="6" t="s">
        <v>155</v>
      </c>
      <c r="AI41" s="4">
        <f ca="1">COUNTIF(W42:W78,"0")</f>
        <v>0</v>
      </c>
    </row>
    <row r="42" spans="1:35" ht="15.75" customHeight="1">
      <c r="A42" s="4">
        <v>14833</v>
      </c>
      <c r="B42" s="10" t="s">
        <v>21</v>
      </c>
      <c r="C42" s="2">
        <v>76</v>
      </c>
      <c r="D42" s="11">
        <v>4.5</v>
      </c>
      <c r="E42" s="12" t="e">
        <f t="array" aca="1" ref="E42" ca="1">_xludf.IFS(D42&gt;10, 1, D42&lt;4, 2, TRUE, 0)</f>
        <v>#NAME?</v>
      </c>
      <c r="F42" s="12">
        <v>3.4</v>
      </c>
      <c r="G42" s="12" t="e">
        <f t="array" aca="1" ref="G42" ca="1">_xludf.IFS(F42&gt;6.2, 1, F42&lt;3.7, 2, TRUE, 0)</f>
        <v>#NAME?</v>
      </c>
      <c r="H42" s="12">
        <v>11.1</v>
      </c>
      <c r="I42" s="12" t="e">
        <f t="array" aca="1" ref="I42" ca="1">_xludf.IFS(H42&gt;18, 1, H42&lt;13, 2, TRUE, 0)</f>
        <v>#NAME?</v>
      </c>
      <c r="J42" s="11">
        <v>32.1</v>
      </c>
      <c r="K42" s="12" t="e">
        <f t="array" aca="1" ref="K42" ca="1">_xludf.IFS(J42&gt;55, 1, J42&lt;34, 2, TRUE, 0)</f>
        <v>#NAME?</v>
      </c>
      <c r="L42" s="11">
        <v>184</v>
      </c>
      <c r="M42" s="12" t="e">
        <f t="array" aca="1" ref="M42" ca="1">_xludf.IFS(L42&gt;100, 1, L42&lt;70, 2, TRUE, 0)</f>
        <v>#NAME?</v>
      </c>
      <c r="N42" s="11">
        <v>61.7</v>
      </c>
      <c r="O42" s="12" t="e">
        <f t="array" aca="1" ref="O42" ca="1">_xludf.IFS(N42&gt;20, 1, N42&lt;8, 2, TRUE, 0)</f>
        <v>#NAME?</v>
      </c>
      <c r="P42" s="11">
        <v>8.5</v>
      </c>
      <c r="Q42" s="12" t="e">
        <f t="array" aca="1" ref="Q42" ca="1">_xludf.IFS(P42&gt;1.3, 1, P42&lt;0.7, 2, TRUE, 0)</f>
        <v>#NAME?</v>
      </c>
      <c r="R42" s="11">
        <v>13</v>
      </c>
      <c r="S42" s="12" t="e">
        <f t="array" aca="1" ref="S42" ca="1">_xludf.IFS(R42&gt;52, 1, R42&lt;7, 2, TRUE, 0)</f>
        <v>#NAME?</v>
      </c>
      <c r="T42" s="11">
        <v>131</v>
      </c>
      <c r="U42" s="12" t="e">
        <f t="array" aca="1" ref="U42" ca="1">_xludf.IFS(T42&gt;146, 1, T42&lt;136, 2, TRUE, 0)</f>
        <v>#NAME?</v>
      </c>
      <c r="V42" s="11">
        <v>6</v>
      </c>
      <c r="W42" s="12" t="e">
        <f t="array" aca="1" ref="W42" ca="1">_xludf.IFS(V42&gt;5.1, 1, V42&lt;3.5, 2, TRUE, 0)</f>
        <v>#NAME?</v>
      </c>
      <c r="Y42" s="6" t="s">
        <v>156</v>
      </c>
      <c r="Z42" s="4">
        <f ca="1">COUNTIF(W3:W12,"2")</f>
        <v>0</v>
      </c>
      <c r="AB42" s="6" t="s">
        <v>156</v>
      </c>
      <c r="AC42" s="4">
        <f ca="1">COUNTIF(W14:W23,"2")</f>
        <v>0</v>
      </c>
      <c r="AE42" s="6" t="s">
        <v>156</v>
      </c>
      <c r="AF42" s="4">
        <f ca="1">COUNTIF(W25:W40,"2")</f>
        <v>0</v>
      </c>
      <c r="AH42" s="6" t="s">
        <v>156</v>
      </c>
      <c r="AI42" s="4">
        <f ca="1">COUNTIF(W42:W78,"2")</f>
        <v>0</v>
      </c>
    </row>
    <row r="43" spans="1:35" ht="15.75" customHeight="1">
      <c r="A43" s="4">
        <v>22678</v>
      </c>
      <c r="B43" s="10" t="s">
        <v>11</v>
      </c>
      <c r="C43" s="2">
        <v>77</v>
      </c>
      <c r="D43" s="11">
        <v>5.75</v>
      </c>
      <c r="E43" s="12" t="e">
        <f t="array" aca="1" ref="E43" ca="1">_xludf.IFS(D43&gt;10, 1, D43&lt;4, 2, TRUE, 0)</f>
        <v>#NAME?</v>
      </c>
      <c r="F43" s="12">
        <v>3.87</v>
      </c>
      <c r="G43" s="12" t="e">
        <f t="array" aca="1" ref="G43" ca="1">_xludf.IFS(F43&gt;6.2, 1, F43&lt;3.7, 2, TRUE, 0)</f>
        <v>#NAME?</v>
      </c>
      <c r="H43" s="12">
        <v>12.7</v>
      </c>
      <c r="I43" s="12" t="e">
        <f t="array" aca="1" ref="I43" ca="1">_xludf.IFS(H43&gt;18, 1, H43&lt;13, 2, TRUE, 0)</f>
        <v>#NAME?</v>
      </c>
      <c r="J43" s="11">
        <v>35.6</v>
      </c>
      <c r="K43" s="12" t="e">
        <f t="array" aca="1" ref="K43" ca="1">_xludf.IFS(J43&gt;55, 1, J43&lt;34, 2, TRUE, 0)</f>
        <v>#NAME?</v>
      </c>
      <c r="L43" s="11">
        <v>77</v>
      </c>
      <c r="M43" s="12" t="e">
        <f t="array" aca="1" ref="M43" ca="1">_xludf.IFS(L43&gt;100, 1, L43&lt;70, 2, TRUE, 0)</f>
        <v>#NAME?</v>
      </c>
      <c r="N43" s="11">
        <v>92.6</v>
      </c>
      <c r="O43" s="12" t="e">
        <f t="array" aca="1" ref="O43" ca="1">_xludf.IFS(N43&gt;20, 1, N43&lt;8, 2, TRUE, 0)</f>
        <v>#NAME?</v>
      </c>
      <c r="P43" s="11">
        <v>10</v>
      </c>
      <c r="Q43" s="12" t="e">
        <f t="array" aca="1" ref="Q43" ca="1">_xludf.IFS(P43&gt;1.3, 1, P43&lt;0.7, 2, TRUE, 0)</f>
        <v>#NAME?</v>
      </c>
      <c r="R43" s="11">
        <v>12</v>
      </c>
      <c r="S43" s="12" t="e">
        <f t="array" aca="1" ref="S43" ca="1">_xludf.IFS(R43&gt;52, 1, R43&lt;7, 2, TRUE, 0)</f>
        <v>#NAME?</v>
      </c>
      <c r="T43" s="11">
        <v>130</v>
      </c>
      <c r="U43" s="12" t="e">
        <f t="array" aca="1" ref="U43" ca="1">_xludf.IFS(T43&gt;146, 1, T43&lt;136, 2, TRUE, 0)</f>
        <v>#NAME?</v>
      </c>
      <c r="V43" s="11">
        <v>5.9</v>
      </c>
      <c r="W43" s="12" t="e">
        <f t="array" aca="1" ref="W43" ca="1">_xludf.IFS(V43&gt;5.1, 1, V43&lt;3.5, 2, TRUE, 0)</f>
        <v>#NAME?</v>
      </c>
    </row>
    <row r="44" spans="1:35" ht="15.75" customHeight="1">
      <c r="A44" s="4">
        <v>78226</v>
      </c>
      <c r="B44" s="10" t="s">
        <v>11</v>
      </c>
      <c r="C44" s="2">
        <v>47</v>
      </c>
      <c r="D44" s="11">
        <v>5.0999999999999996</v>
      </c>
      <c r="E44" s="12" t="e">
        <f t="array" aca="1" ref="E44" ca="1">_xludf.IFS(D44&gt;10, 1, D44&lt;4, 2, TRUE, 0)</f>
        <v>#NAME?</v>
      </c>
      <c r="F44" s="12">
        <v>3.67</v>
      </c>
      <c r="G44" s="12" t="e">
        <f t="array" aca="1" ref="G44" ca="1">_xludf.IFS(F44&gt;6.2, 1, F44&lt;3.7, 2, TRUE, 0)</f>
        <v>#NAME?</v>
      </c>
      <c r="H44" s="12">
        <v>11.6</v>
      </c>
      <c r="I44" s="12" t="e">
        <f t="array" aca="1" ref="I44" ca="1">_xludf.IFS(H44&gt;18, 1, H44&lt;13, 2, TRUE, 0)</f>
        <v>#NAME?</v>
      </c>
      <c r="J44" s="11">
        <v>34.1</v>
      </c>
      <c r="K44" s="12" t="e">
        <f t="array" aca="1" ref="K44" ca="1">_xludf.IFS(J44&gt;55, 1, J44&lt;34, 2, TRUE, 0)</f>
        <v>#NAME?</v>
      </c>
      <c r="L44" s="11">
        <v>100</v>
      </c>
      <c r="M44" s="12" t="e">
        <f t="array" aca="1" ref="M44" ca="1">_xludf.IFS(L44&gt;100, 1, L44&lt;70, 2, TRUE, 0)</f>
        <v>#NAME?</v>
      </c>
      <c r="N44" s="11">
        <v>62.6</v>
      </c>
      <c r="O44" s="12" t="e">
        <f t="array" aca="1" ref="O44" ca="1">_xludf.IFS(N44&gt;20, 1, N44&lt;8, 2, TRUE, 0)</f>
        <v>#NAME?</v>
      </c>
      <c r="P44" s="11">
        <v>10.7</v>
      </c>
      <c r="Q44" s="12" t="e">
        <f t="array" aca="1" ref="Q44" ca="1">_xludf.IFS(P44&gt;1.3, 1, P44&lt;0.7, 2, TRUE, 0)</f>
        <v>#NAME?</v>
      </c>
      <c r="R44" s="11">
        <v>8</v>
      </c>
      <c r="S44" s="12" t="e">
        <f t="array" aca="1" ref="S44" ca="1">_xludf.IFS(R44&gt;52, 1, R44&lt;7, 2, TRUE, 0)</f>
        <v>#NAME?</v>
      </c>
      <c r="T44" s="11">
        <v>138</v>
      </c>
      <c r="U44" s="12" t="e">
        <f t="array" aca="1" ref="U44" ca="1">_xludf.IFS(T44&gt;146, 1, T44&lt;136, 2, TRUE, 0)</f>
        <v>#NAME?</v>
      </c>
      <c r="V44" s="11">
        <v>4</v>
      </c>
      <c r="W44" s="12" t="e">
        <f t="array" aca="1" ref="W44" ca="1">_xludf.IFS(V44&gt;5.1, 1, V44&lt;3.5, 2, TRUE, 0)</f>
        <v>#NAME?</v>
      </c>
      <c r="Y44" s="1" t="s">
        <v>36</v>
      </c>
      <c r="Z44" s="4">
        <f>COUNTIF(B3:B12,"M")</f>
        <v>9</v>
      </c>
      <c r="AB44" s="1" t="s">
        <v>36</v>
      </c>
      <c r="AC44" s="4">
        <f>COUNTIF(B14:B23,"M")</f>
        <v>8</v>
      </c>
      <c r="AE44" s="1" t="s">
        <v>36</v>
      </c>
      <c r="AF44" s="4">
        <f>COUNTIF(B25:B40,"M")</f>
        <v>9</v>
      </c>
      <c r="AH44" s="1" t="s">
        <v>36</v>
      </c>
      <c r="AI44" s="4">
        <f>COUNTIF(B42:B78,"M")</f>
        <v>25</v>
      </c>
    </row>
    <row r="45" spans="1:35" ht="15.75" customHeight="1">
      <c r="A45" s="4">
        <v>106332</v>
      </c>
      <c r="B45" s="10" t="s">
        <v>11</v>
      </c>
      <c r="C45" s="2">
        <v>83</v>
      </c>
      <c r="D45" s="11">
        <v>5.72</v>
      </c>
      <c r="E45" s="12" t="e">
        <f t="array" aca="1" ref="E45" ca="1">_xludf.IFS(D45&gt;10, 1, D45&lt;4, 2, TRUE, 0)</f>
        <v>#NAME?</v>
      </c>
      <c r="F45" s="11">
        <v>3.09</v>
      </c>
      <c r="G45" s="12" t="e">
        <f t="array" aca="1" ref="G45" ca="1">_xludf.IFS(F45&gt;6.2, 1, F45&lt;3.7, 2, TRUE, 0)</f>
        <v>#NAME?</v>
      </c>
      <c r="H45" s="11">
        <v>10.199999999999999</v>
      </c>
      <c r="I45" s="12" t="e">
        <f t="array" aca="1" ref="I45" ca="1">_xludf.IFS(H45&gt;18, 1, H45&lt;13, 2, TRUE, 0)</f>
        <v>#NAME?</v>
      </c>
      <c r="J45" s="11">
        <v>30.9</v>
      </c>
      <c r="K45" s="12" t="e">
        <f t="array" aca="1" ref="K45" ca="1">_xludf.IFS(J45&gt;55, 1, J45&lt;34, 2, TRUE, 0)</f>
        <v>#NAME?</v>
      </c>
      <c r="L45" s="11">
        <v>216</v>
      </c>
      <c r="M45" s="12" t="e">
        <f t="array" aca="1" ref="M45" ca="1">_xludf.IFS(L45&gt;100, 1, L45&lt;70, 2, TRUE, 0)</f>
        <v>#NAME?</v>
      </c>
      <c r="N45" s="11">
        <v>84.7</v>
      </c>
      <c r="O45" s="12" t="e">
        <f t="array" aca="1" ref="O45" ca="1">_xludf.IFS(N45&gt;20, 1, N45&lt;8, 2, TRUE, 0)</f>
        <v>#NAME?</v>
      </c>
      <c r="P45" s="11">
        <v>9.9</v>
      </c>
      <c r="Q45" s="12" t="e">
        <f t="array" aca="1" ref="Q45" ca="1">_xludf.IFS(P45&gt;1.3, 1, P45&lt;0.7, 2, TRUE, 0)</f>
        <v>#NAME?</v>
      </c>
      <c r="R45" s="11">
        <v>12</v>
      </c>
      <c r="S45" s="12" t="e">
        <f t="array" aca="1" ref="S45" ca="1">_xludf.IFS(R45&gt;52, 1, R45&lt;7, 2, TRUE, 0)</f>
        <v>#NAME?</v>
      </c>
      <c r="T45" s="11">
        <v>138</v>
      </c>
      <c r="U45" s="12" t="e">
        <f t="array" aca="1" ref="U45" ca="1">_xludf.IFS(T45&gt;146, 1, T45&lt;136, 2, TRUE, 0)</f>
        <v>#NAME?</v>
      </c>
      <c r="V45" s="11">
        <v>4.5999999999999996</v>
      </c>
      <c r="W45" s="12" t="e">
        <f t="array" aca="1" ref="W45" ca="1">_xludf.IFS(V45&gt;5.1, 1, V45&lt;3.5, 2, TRUE, 0)</f>
        <v>#NAME?</v>
      </c>
      <c r="Y45" s="6" t="s">
        <v>37</v>
      </c>
      <c r="Z45" s="4">
        <f>COUNTIF(B3:B12,"F")</f>
        <v>1</v>
      </c>
      <c r="AB45" s="6" t="s">
        <v>37</v>
      </c>
      <c r="AC45" s="4">
        <f>COUNTIF(B14:B23,"F")</f>
        <v>2</v>
      </c>
      <c r="AE45" s="6" t="s">
        <v>37</v>
      </c>
      <c r="AF45" s="4">
        <f>COUNTIF(B25:B40,"F")</f>
        <v>7</v>
      </c>
      <c r="AH45" s="6" t="s">
        <v>37</v>
      </c>
      <c r="AI45" s="4">
        <f>COUNTIF(B42:B78,"F")</f>
        <v>12</v>
      </c>
    </row>
    <row r="46" spans="1:35" ht="15.75" customHeight="1">
      <c r="A46" s="4">
        <v>106355</v>
      </c>
      <c r="B46" s="10" t="s">
        <v>21</v>
      </c>
      <c r="C46" s="2">
        <v>59</v>
      </c>
      <c r="D46" s="11">
        <v>5.13</v>
      </c>
      <c r="E46" s="12" t="e">
        <f t="array" aca="1" ref="E46" ca="1">_xludf.IFS(D46&gt;10, 1, D46&lt;4, 2, TRUE, 0)</f>
        <v>#NAME?</v>
      </c>
      <c r="F46" s="12">
        <v>3.3</v>
      </c>
      <c r="G46" s="12" t="e">
        <f t="array" aca="1" ref="G46" ca="1">_xludf.IFS(F46&gt;6.2, 1, F46&lt;3.7, 2, TRUE, 0)</f>
        <v>#NAME?</v>
      </c>
      <c r="H46" s="12">
        <v>10.5</v>
      </c>
      <c r="I46" s="12" t="e">
        <f t="array" aca="1" ref="I46" ca="1">_xludf.IFS(H46&gt;18, 1, H46&lt;13, 2, TRUE, 0)</f>
        <v>#NAME?</v>
      </c>
      <c r="J46" s="11">
        <v>32</v>
      </c>
      <c r="K46" s="12" t="e">
        <f t="array" aca="1" ref="K46" ca="1">_xludf.IFS(J46&gt;55, 1, J46&lt;34, 2, TRUE, 0)</f>
        <v>#NAME?</v>
      </c>
      <c r="L46" s="11">
        <v>103</v>
      </c>
      <c r="M46" s="12" t="e">
        <f t="array" aca="1" ref="M46" ca="1">_xludf.IFS(L46&gt;100, 1, L46&lt;70, 2, TRUE, 0)</f>
        <v>#NAME?</v>
      </c>
      <c r="N46" s="11">
        <v>45.7</v>
      </c>
      <c r="O46" s="12" t="e">
        <f t="array" aca="1" ref="O46" ca="1">_xludf.IFS(N46&gt;20, 1, N46&lt;8, 2, TRUE, 0)</f>
        <v>#NAME?</v>
      </c>
      <c r="P46" s="11">
        <v>8.3000000000000007</v>
      </c>
      <c r="Q46" s="12" t="e">
        <f t="array" aca="1" ref="Q46" ca="1">_xludf.IFS(P46&gt;1.3, 1, P46&lt;0.7, 2, TRUE, 0)</f>
        <v>#NAME?</v>
      </c>
      <c r="R46" s="11">
        <v>9</v>
      </c>
      <c r="S46" s="12" t="e">
        <f t="array" aca="1" ref="S46" ca="1">_xludf.IFS(R46&gt;52, 1, R46&lt;7, 2, TRUE, 0)</f>
        <v>#NAME?</v>
      </c>
      <c r="T46" s="11">
        <v>137</v>
      </c>
      <c r="U46" s="12" t="e">
        <f t="array" aca="1" ref="U46" ca="1">_xludf.IFS(T46&gt;146, 1, T46&lt;136, 2, TRUE, 0)</f>
        <v>#NAME?</v>
      </c>
      <c r="V46" s="11">
        <v>4</v>
      </c>
      <c r="W46" s="12" t="e">
        <f t="array" aca="1" ref="W46" ca="1">_xludf.IFS(V46&gt;5.1, 1, V46&lt;3.5, 2, TRUE, 0)</f>
        <v>#NAME?</v>
      </c>
      <c r="Y46" s="6" t="s">
        <v>126</v>
      </c>
      <c r="AA46" s="1"/>
      <c r="AB46" s="6" t="s">
        <v>10</v>
      </c>
      <c r="AD46" s="4"/>
      <c r="AE46" s="13" t="s">
        <v>29</v>
      </c>
      <c r="AG46" s="4"/>
      <c r="AH46" s="14" t="s">
        <v>38</v>
      </c>
      <c r="AI46" s="4"/>
    </row>
    <row r="47" spans="1:35" ht="15.75" customHeight="1">
      <c r="A47" s="4">
        <v>130642</v>
      </c>
      <c r="B47" s="10" t="s">
        <v>11</v>
      </c>
      <c r="C47" s="2">
        <v>54</v>
      </c>
      <c r="D47" s="11">
        <v>5.74</v>
      </c>
      <c r="E47" s="12" t="e">
        <f t="array" aca="1" ref="E47" ca="1">_xludf.IFS(D47&gt;10, 1, D47&lt;4, 2, TRUE, 0)</f>
        <v>#NAME?</v>
      </c>
      <c r="F47" s="12">
        <v>3.82</v>
      </c>
      <c r="G47" s="12" t="e">
        <f t="array" aca="1" ref="G47" ca="1">_xludf.IFS(F47&gt;6.2, 1, F47&lt;3.7, 2, TRUE, 0)</f>
        <v>#NAME?</v>
      </c>
      <c r="H47" s="12">
        <v>11.8</v>
      </c>
      <c r="I47" s="12" t="e">
        <f t="array" aca="1" ref="I47" ca="1">_xludf.IFS(H47&gt;18, 1, H47&lt;13, 2, TRUE, 0)</f>
        <v>#NAME?</v>
      </c>
      <c r="J47" s="11">
        <v>34.9</v>
      </c>
      <c r="K47" s="12" t="e">
        <f t="array" aca="1" ref="K47" ca="1">_xludf.IFS(J47&gt;55, 1, J47&lt;34, 2, TRUE, 0)</f>
        <v>#NAME?</v>
      </c>
      <c r="L47" s="12">
        <v>109</v>
      </c>
      <c r="M47" s="12" t="e">
        <f t="array" aca="1" ref="M47" ca="1">_xludf.IFS(L47&gt;100, 1, L47&lt;70, 2, TRUE, 0)</f>
        <v>#NAME?</v>
      </c>
      <c r="N47" s="11">
        <v>107.9</v>
      </c>
      <c r="O47" s="12" t="e">
        <f t="array" aca="1" ref="O47" ca="1">_xludf.IFS(N47&gt;20, 1, N47&lt;8, 2, TRUE, 0)</f>
        <v>#NAME?</v>
      </c>
      <c r="P47" s="11">
        <v>13.5</v>
      </c>
      <c r="Q47" s="12" t="e">
        <f t="array" aca="1" ref="Q47" ca="1">_xludf.IFS(P47&gt;1.3, 1, P47&lt;0.7, 2, TRUE, 0)</f>
        <v>#NAME?</v>
      </c>
      <c r="R47" s="11">
        <v>18</v>
      </c>
      <c r="S47" s="12" t="e">
        <f t="array" aca="1" ref="S47" ca="1">_xludf.IFS(R47&gt;52, 1, R47&lt;7, 2, TRUE, 0)</f>
        <v>#NAME?</v>
      </c>
      <c r="T47" s="11">
        <v>139</v>
      </c>
      <c r="U47" s="12" t="e">
        <f t="array" aca="1" ref="U47" ca="1">_xludf.IFS(T47&gt;146, 1, T47&lt;136, 2, TRUE, 0)</f>
        <v>#NAME?</v>
      </c>
      <c r="V47" s="11">
        <v>5.3</v>
      </c>
      <c r="W47" s="12" t="e">
        <f t="array" aca="1" ref="W47" ca="1">_xludf.IFS(V47&gt;5.1, 1, V47&lt;3.5, 2, TRUE, 0)</f>
        <v>#NAME?</v>
      </c>
      <c r="Y47" s="1" t="s">
        <v>20</v>
      </c>
      <c r="Z47" s="2">
        <f>COUNTIF(C3:C12,"&lt;=19") - COUNTIF(C3:C12,"&lt;=17")</f>
        <v>0</v>
      </c>
      <c r="AB47" s="1" t="s">
        <v>20</v>
      </c>
      <c r="AC47" s="2">
        <f>COUNTIF(C14:C23,"&lt;=19") - COUNTIF(C14:C23,"&lt;=17")</f>
        <v>0</v>
      </c>
      <c r="AE47" s="1" t="s">
        <v>20</v>
      </c>
      <c r="AF47" s="2">
        <f>COUNTIF(C25:C40,"&lt;=19") - COUNTIF(C25:C40,"&lt;=17")</f>
        <v>0</v>
      </c>
      <c r="AH47" s="1" t="s">
        <v>20</v>
      </c>
      <c r="AI47" s="2">
        <f>COUNTIF(C42:C78,"&lt;=19") - COUNTIF(C42:C78,"&lt;=17")</f>
        <v>0</v>
      </c>
    </row>
    <row r="48" spans="1:35" ht="15.75" customHeight="1">
      <c r="A48" s="4">
        <v>161436</v>
      </c>
      <c r="B48" s="10" t="s">
        <v>11</v>
      </c>
      <c r="C48" s="2">
        <v>63</v>
      </c>
      <c r="D48" s="11">
        <v>7.18</v>
      </c>
      <c r="E48" s="12" t="e">
        <f t="array" aca="1" ref="E48" ca="1">_xludf.IFS(D48&gt;10, 1, D48&lt;4, 2, TRUE, 0)</f>
        <v>#NAME?</v>
      </c>
      <c r="F48" s="12">
        <v>3.95</v>
      </c>
      <c r="G48" s="12" t="e">
        <f t="array" aca="1" ref="G48" ca="1">_xludf.IFS(F48&gt;6.2, 1, F48&lt;3.7, 2, TRUE, 0)</f>
        <v>#NAME?</v>
      </c>
      <c r="H48" s="12">
        <v>11.4</v>
      </c>
      <c r="I48" s="12" t="e">
        <f t="array" aca="1" ref="I48" ca="1">_xludf.IFS(H48&gt;18, 1, H48&lt;13, 2, TRUE, 0)</f>
        <v>#NAME?</v>
      </c>
      <c r="J48" s="11">
        <v>32.4</v>
      </c>
      <c r="K48" s="12" t="e">
        <f t="array" aca="1" ref="K48" ca="1">_xludf.IFS(J48&gt;55, 1, J48&lt;34, 2, TRUE, 0)</f>
        <v>#NAME?</v>
      </c>
      <c r="L48" s="11">
        <v>284</v>
      </c>
      <c r="M48" s="12" t="e">
        <f t="array" aca="1" ref="M48" ca="1">_xludf.IFS(L48&gt;100, 1, L48&lt;70, 2, TRUE, 0)</f>
        <v>#NAME?</v>
      </c>
      <c r="N48" s="11">
        <v>91.9</v>
      </c>
      <c r="O48" s="12" t="e">
        <f t="array" aca="1" ref="O48" ca="1">_xludf.IFS(N48&gt;20, 1, N48&lt;8, 2, TRUE, 0)</f>
        <v>#NAME?</v>
      </c>
      <c r="P48" s="11">
        <v>10.6</v>
      </c>
      <c r="Q48" s="12" t="e">
        <f t="array" aca="1" ref="Q48" ca="1">_xludf.IFS(P48&gt;1.3, 1, P48&lt;0.7, 2, TRUE, 0)</f>
        <v>#NAME?</v>
      </c>
      <c r="R48" s="11">
        <v>10</v>
      </c>
      <c r="S48" s="12" t="e">
        <f t="array" aca="1" ref="S48" ca="1">_xludf.IFS(R48&gt;52, 1, R48&lt;7, 2, TRUE, 0)</f>
        <v>#NAME?</v>
      </c>
      <c r="T48" s="11">
        <v>137</v>
      </c>
      <c r="U48" s="12" t="e">
        <f t="array" aca="1" ref="U48" ca="1">_xludf.IFS(T48&gt;146, 1, T48&lt;136, 2, TRUE, 0)</f>
        <v>#NAME?</v>
      </c>
      <c r="V48" s="11">
        <v>4.5</v>
      </c>
      <c r="W48" s="12" t="e">
        <f t="array" aca="1" ref="W48" ca="1">_xludf.IFS(V48&gt;5.1, 1, V48&lt;3.5, 2, TRUE, 0)</f>
        <v>#NAME?</v>
      </c>
      <c r="Y48" s="1" t="s">
        <v>22</v>
      </c>
      <c r="Z48" s="2">
        <f>COUNTIF(C3:C12,"&lt;=29") - COUNTIF(C3:C12,"&lt;=19")</f>
        <v>0</v>
      </c>
      <c r="AB48" s="1" t="s">
        <v>22</v>
      </c>
      <c r="AC48" s="2">
        <f>COUNTIF(C14:C23,"&lt;=29") - COUNTIF(C14:C23,"&lt;=19")</f>
        <v>0</v>
      </c>
      <c r="AE48" s="1" t="s">
        <v>22</v>
      </c>
      <c r="AF48" s="2">
        <f>COUNTIF(C25:C40,"&lt;=29") - COUNTIF(C25:C40,"&lt;=19")</f>
        <v>0</v>
      </c>
      <c r="AH48" s="1" t="s">
        <v>22</v>
      </c>
      <c r="AI48" s="2">
        <f>COUNTIF(C42:C78,"&lt;=29") - COUNTIF(C42:C78,"&lt;=19")</f>
        <v>0</v>
      </c>
    </row>
    <row r="49" spans="1:35" ht="15.75" customHeight="1">
      <c r="A49" s="4">
        <v>165551</v>
      </c>
      <c r="B49" s="10" t="s">
        <v>21</v>
      </c>
      <c r="C49" s="2">
        <v>72</v>
      </c>
      <c r="D49" s="11">
        <v>9.0500000000000007</v>
      </c>
      <c r="E49" s="12" t="e">
        <f t="array" aca="1" ref="E49" ca="1">_xludf.IFS(D49&gt;10, 1, D49&lt;4, 2, TRUE, 0)</f>
        <v>#NAME?</v>
      </c>
      <c r="F49" s="12">
        <v>3.9</v>
      </c>
      <c r="G49" s="12" t="e">
        <f t="array" aca="1" ref="G49" ca="1">_xludf.IFS(F49&gt;6.2, 1, F49&lt;3.7, 2, TRUE, 0)</f>
        <v>#NAME?</v>
      </c>
      <c r="H49" s="12">
        <v>12</v>
      </c>
      <c r="I49" s="12" t="e">
        <f t="array" aca="1" ref="I49" ca="1">_xludf.IFS(H49&gt;18, 1, H49&lt;13, 2, TRUE, 0)</f>
        <v>#NAME?</v>
      </c>
      <c r="J49" s="11">
        <v>35.4</v>
      </c>
      <c r="K49" s="12" t="e">
        <f t="array" aca="1" ref="K49" ca="1">_xludf.IFS(J49&gt;55, 1, J49&lt;34, 2, TRUE, 0)</f>
        <v>#NAME?</v>
      </c>
      <c r="L49" s="11">
        <v>104</v>
      </c>
      <c r="M49" s="12" t="e">
        <f t="array" aca="1" ref="M49" ca="1">_xludf.IFS(L49&gt;100, 1, L49&lt;70, 2, TRUE, 0)</f>
        <v>#NAME?</v>
      </c>
      <c r="N49" s="11">
        <v>76.900000000000006</v>
      </c>
      <c r="O49" s="12" t="e">
        <f t="array" aca="1" ref="O49" ca="1">_xludf.IFS(N49&gt;20, 1, N49&lt;8, 2, TRUE, 0)</f>
        <v>#NAME?</v>
      </c>
      <c r="P49" s="11">
        <v>9.8000000000000007</v>
      </c>
      <c r="Q49" s="12" t="e">
        <f t="array" aca="1" ref="Q49" ca="1">_xludf.IFS(P49&gt;1.3, 1, P49&lt;0.7, 2, TRUE, 0)</f>
        <v>#NAME?</v>
      </c>
      <c r="R49" s="11">
        <v>17</v>
      </c>
      <c r="S49" s="12" t="e">
        <f t="array" aca="1" ref="S49" ca="1">_xludf.IFS(R49&gt;52, 1, R49&lt;7, 2, TRUE, 0)</f>
        <v>#NAME?</v>
      </c>
      <c r="T49" s="11">
        <v>137</v>
      </c>
      <c r="U49" s="12" t="e">
        <f t="array" aca="1" ref="U49" ca="1">_xludf.IFS(T49&gt;146, 1, T49&lt;136, 2, TRUE, 0)</f>
        <v>#NAME?</v>
      </c>
      <c r="V49" s="11">
        <v>5</v>
      </c>
      <c r="W49" s="12" t="e">
        <f t="array" aca="1" ref="W49" ca="1">_xludf.IFS(V49&gt;5.1, 1, V49&lt;3.5, 2, TRUE, 0)</f>
        <v>#NAME?</v>
      </c>
      <c r="Y49" s="1" t="s">
        <v>23</v>
      </c>
      <c r="Z49" s="2">
        <f>COUNTIF(C3:C12,"&lt;=39") - COUNTIF(C3:C12,"&lt;=29")</f>
        <v>0</v>
      </c>
      <c r="AB49" s="1" t="s">
        <v>23</v>
      </c>
      <c r="AC49" s="2">
        <f>COUNTIF(C14:C23,"&lt;=39") - COUNTIF(C14:C23,"&lt;=29")</f>
        <v>0</v>
      </c>
      <c r="AE49" s="1" t="s">
        <v>23</v>
      </c>
      <c r="AF49" s="2">
        <f>COUNTIF(C25:C40,"&lt;=39") - COUNTIF(C25:C40,"&lt;=29")</f>
        <v>0</v>
      </c>
      <c r="AH49" s="1" t="s">
        <v>23</v>
      </c>
      <c r="AI49" s="2">
        <f>COUNTIF(C42:C78,"&lt;=39") - COUNTIF(C42:C78,"&lt;=29")</f>
        <v>0</v>
      </c>
    </row>
    <row r="50" spans="1:35" ht="15.75" customHeight="1">
      <c r="A50" s="1">
        <v>223535</v>
      </c>
      <c r="B50" s="7" t="s">
        <v>11</v>
      </c>
      <c r="C50" s="2">
        <v>62</v>
      </c>
      <c r="D50" s="11">
        <v>5.09</v>
      </c>
      <c r="E50" s="12" t="e">
        <f t="array" aca="1" ref="E50" ca="1">_xludf.IFS(D50&gt;10, 1, D50&lt;4, 2, TRUE, 0)</f>
        <v>#NAME?</v>
      </c>
      <c r="F50" s="12">
        <v>3.18</v>
      </c>
      <c r="G50" s="12" t="e">
        <f t="array" aca="1" ref="G50" ca="1">_xludf.IFS(F50&gt;6.2, 1, F50&lt;3.7, 2, TRUE, 0)</f>
        <v>#NAME?</v>
      </c>
      <c r="H50" s="12">
        <v>10.4</v>
      </c>
      <c r="I50" s="12" t="e">
        <f t="array" aca="1" ref="I50" ca="1">_xludf.IFS(H50&gt;18, 1, H50&lt;13, 2, TRUE, 0)</f>
        <v>#NAME?</v>
      </c>
      <c r="J50" s="11">
        <v>28.9</v>
      </c>
      <c r="K50" s="12" t="e">
        <f t="array" aca="1" ref="K50" ca="1">_xludf.IFS(J50&gt;55, 1, J50&lt;34, 2, TRUE, 0)</f>
        <v>#NAME?</v>
      </c>
      <c r="L50" s="11">
        <v>184</v>
      </c>
      <c r="M50" s="12" t="e">
        <f t="array" aca="1" ref="M50" ca="1">_xludf.IFS(L50&gt;100, 1, L50&lt;70, 2, TRUE, 0)</f>
        <v>#NAME?</v>
      </c>
      <c r="N50" s="11">
        <v>91.7</v>
      </c>
      <c r="O50" s="12" t="e">
        <f t="array" aca="1" ref="O50" ca="1">_xludf.IFS(N50&gt;20, 1, N50&lt;8, 2, TRUE, 0)</f>
        <v>#NAME?</v>
      </c>
      <c r="P50" s="11">
        <v>10.4</v>
      </c>
      <c r="Q50" s="12" t="e">
        <f t="array" aca="1" ref="Q50" ca="1">_xludf.IFS(P50&gt;1.3, 1, P50&lt;0.7, 2, TRUE, 0)</f>
        <v>#NAME?</v>
      </c>
      <c r="R50" s="11">
        <v>25</v>
      </c>
      <c r="S50" s="12" t="e">
        <f t="array" aca="1" ref="S50" ca="1">_xludf.IFS(R50&gt;52, 1, R50&lt;7, 2, TRUE, 0)</f>
        <v>#NAME?</v>
      </c>
      <c r="T50" s="11">
        <v>137</v>
      </c>
      <c r="U50" s="12" t="e">
        <f t="array" aca="1" ref="U50" ca="1">_xludf.IFS(T50&gt;146, 1, T50&lt;136, 2, TRUE, 0)</f>
        <v>#NAME?</v>
      </c>
      <c r="V50" s="11">
        <v>4.4000000000000004</v>
      </c>
      <c r="W50" s="12" t="e">
        <f t="array" aca="1" ref="W50" ca="1">_xludf.IFS(V50&gt;5.1, 1, V50&lt;3.5, 2, TRUE, 0)</f>
        <v>#NAME?</v>
      </c>
      <c r="Y50" s="1" t="s">
        <v>24</v>
      </c>
      <c r="Z50" s="2">
        <f>COUNTIF(C3:C12,"&lt;=49") - COUNTIF(C3:C12,"&lt;=39")</f>
        <v>1</v>
      </c>
      <c r="AB50" s="1" t="s">
        <v>24</v>
      </c>
      <c r="AC50" s="2">
        <f>COUNTIF(C14:C23,"&lt;=49") - COUNTIF(C14:C23,"&lt;=39")</f>
        <v>2</v>
      </c>
      <c r="AE50" s="1" t="s">
        <v>24</v>
      </c>
      <c r="AF50" s="2">
        <f>COUNTIF(C25:C40,"&lt;=49") - COUNTIF(C25:C40,"&lt;=39")</f>
        <v>1</v>
      </c>
      <c r="AH50" s="1" t="s">
        <v>24</v>
      </c>
      <c r="AI50" s="2">
        <f>COUNTIF(C42:C78,"&lt;=49") - COUNTIF(C42:C78,"&lt;=39")</f>
        <v>4</v>
      </c>
    </row>
    <row r="51" spans="1:35" ht="15.75" customHeight="1">
      <c r="A51" s="4">
        <v>268733</v>
      </c>
      <c r="B51" s="10" t="s">
        <v>11</v>
      </c>
      <c r="C51" s="4">
        <v>56</v>
      </c>
      <c r="D51" s="11">
        <v>7.56</v>
      </c>
      <c r="E51" s="12" t="e">
        <f t="array" aca="1" ref="E51" ca="1">_xludf.IFS(D51&gt;10, 1, D51&lt;4, 2, TRUE, 0)</f>
        <v>#NAME?</v>
      </c>
      <c r="F51" s="12">
        <v>3.63</v>
      </c>
      <c r="G51" s="12" t="e">
        <f t="array" aca="1" ref="G51" ca="1">_xludf.IFS(F51&gt;6.2, 1, F51&lt;3.7, 2, TRUE, 0)</f>
        <v>#NAME?</v>
      </c>
      <c r="H51" s="12">
        <v>11.4</v>
      </c>
      <c r="I51" s="12" t="e">
        <f t="array" aca="1" ref="I51" ca="1">_xludf.IFS(H51&gt;18, 1, H51&lt;13, 2, TRUE, 0)</f>
        <v>#NAME?</v>
      </c>
      <c r="J51" s="11">
        <v>32.700000000000003</v>
      </c>
      <c r="K51" s="12" t="e">
        <f t="array" aca="1" ref="K51" ca="1">_xludf.IFS(J51&gt;55, 1, J51&lt;34, 2, TRUE, 0)</f>
        <v>#NAME?</v>
      </c>
      <c r="L51" s="11">
        <v>176</v>
      </c>
      <c r="M51" s="12" t="e">
        <f t="array" aca="1" ref="M51" ca="1">_xludf.IFS(L51&gt;100, 1, L51&lt;70, 2, TRUE, 0)</f>
        <v>#NAME?</v>
      </c>
      <c r="N51" s="11">
        <v>96.8</v>
      </c>
      <c r="O51" s="12" t="e">
        <f t="array" aca="1" ref="O51" ca="1">_xludf.IFS(N51&gt;20, 1, N51&lt;8, 2, TRUE, 0)</f>
        <v>#NAME?</v>
      </c>
      <c r="P51" s="11">
        <v>14.2</v>
      </c>
      <c r="Q51" s="12" t="e">
        <f t="array" aca="1" ref="Q51" ca="1">_xludf.IFS(P51&gt;1.3, 1, P51&lt;0.7, 2, TRUE, 0)</f>
        <v>#NAME?</v>
      </c>
      <c r="R51" s="11">
        <v>64</v>
      </c>
      <c r="S51" s="12" t="e">
        <f t="array" aca="1" ref="S51" ca="1">_xludf.IFS(R51&gt;52, 1, R51&lt;7, 2, TRUE, 0)</f>
        <v>#NAME?</v>
      </c>
      <c r="T51" s="11">
        <v>142</v>
      </c>
      <c r="U51" s="12" t="e">
        <f t="array" aca="1" ref="U51" ca="1">_xludf.IFS(T51&gt;146, 1, T51&lt;136, 2, TRUE, 0)</f>
        <v>#NAME?</v>
      </c>
      <c r="V51" s="11">
        <v>4.3</v>
      </c>
      <c r="W51" s="12" t="e">
        <f t="array" aca="1" ref="W51" ca="1">_xludf.IFS(V51&gt;5.1, 1, V51&lt;3.5, 2, TRUE, 0)</f>
        <v>#NAME?</v>
      </c>
      <c r="Y51" s="1" t="s">
        <v>25</v>
      </c>
      <c r="Z51" s="2">
        <f>COUNTIF(C3:C12,"&lt;=59") - COUNTIF(C3:C12,"&lt;=49")</f>
        <v>0</v>
      </c>
      <c r="AB51" s="1" t="s">
        <v>25</v>
      </c>
      <c r="AC51" s="2">
        <f>COUNTIF(C14:C23,"&lt;=59") - COUNTIF(C14:C23,"&lt;=49")</f>
        <v>0</v>
      </c>
      <c r="AE51" s="1" t="s">
        <v>25</v>
      </c>
      <c r="AF51" s="2">
        <f>COUNTIF(C25:C40,"&lt;=59") - COUNTIF(C25:C40,"&lt;=49")</f>
        <v>4</v>
      </c>
      <c r="AH51" s="1" t="s">
        <v>25</v>
      </c>
      <c r="AI51" s="2">
        <f>COUNTIF(C42:C78,"&lt;=59") - COUNTIF(C42:C78,"&lt;=49")</f>
        <v>11</v>
      </c>
    </row>
    <row r="52" spans="1:35" ht="15.75" customHeight="1">
      <c r="A52" s="4">
        <v>278250</v>
      </c>
      <c r="B52" s="10" t="s">
        <v>11</v>
      </c>
      <c r="C52" s="1">
        <v>55</v>
      </c>
      <c r="D52" s="11">
        <v>8.9499999999999993</v>
      </c>
      <c r="E52" s="12" t="e">
        <f t="array" aca="1" ref="E52" ca="1">_xludf.IFS(D52&gt;10, 1, D52&lt;4, 2, TRUE, 0)</f>
        <v>#NAME?</v>
      </c>
      <c r="F52" s="12">
        <v>3.92</v>
      </c>
      <c r="G52" s="12" t="e">
        <f t="array" aca="1" ref="G52" ca="1">_xludf.IFS(F52&gt;6.2, 1, F52&lt;3.7, 2, TRUE, 0)</f>
        <v>#NAME?</v>
      </c>
      <c r="H52" s="12">
        <v>11.6</v>
      </c>
      <c r="I52" s="12" t="e">
        <f t="array" aca="1" ref="I52" ca="1">_xludf.IFS(H52&gt;18, 1, H52&lt;13, 2, TRUE, 0)</f>
        <v>#NAME?</v>
      </c>
      <c r="J52" s="11">
        <v>34.200000000000003</v>
      </c>
      <c r="K52" s="12" t="e">
        <f t="array" aca="1" ref="K52" ca="1">_xludf.IFS(J52&gt;55, 1, J52&lt;34, 2, TRUE, 0)</f>
        <v>#NAME?</v>
      </c>
      <c r="L52" s="11">
        <v>110</v>
      </c>
      <c r="M52" s="12" t="e">
        <f t="array" aca="1" ref="M52" ca="1">_xludf.IFS(L52&gt;100, 1, L52&lt;70, 2, TRUE, 0)</f>
        <v>#NAME?</v>
      </c>
      <c r="N52" s="11">
        <v>68.5</v>
      </c>
      <c r="O52" s="12" t="e">
        <f t="array" aca="1" ref="O52" ca="1">_xludf.IFS(N52&gt;20, 1, N52&lt;8, 2, TRUE, 0)</f>
        <v>#NAME?</v>
      </c>
      <c r="P52" s="11">
        <v>11.8</v>
      </c>
      <c r="Q52" s="12" t="e">
        <f t="array" aca="1" ref="Q52" ca="1">_xludf.IFS(P52&gt;1.3, 1, P52&lt;0.7, 2, TRUE, 0)</f>
        <v>#NAME?</v>
      </c>
      <c r="R52" s="11">
        <v>9</v>
      </c>
      <c r="S52" s="12" t="e">
        <f t="array" aca="1" ref="S52" ca="1">_xludf.IFS(R52&gt;52, 1, R52&lt;7, 2, TRUE, 0)</f>
        <v>#NAME?</v>
      </c>
      <c r="T52" s="11">
        <v>135</v>
      </c>
      <c r="U52" s="12" t="e">
        <f t="array" aca="1" ref="U52" ca="1">_xludf.IFS(T52&gt;146, 1, T52&lt;136, 2, TRUE, 0)</f>
        <v>#NAME?</v>
      </c>
      <c r="V52" s="11">
        <v>4.2</v>
      </c>
      <c r="W52" s="12" t="e">
        <f t="array" aca="1" ref="W52" ca="1">_xludf.IFS(V52&gt;5.1, 1, V52&lt;3.5, 2, TRUE, 0)</f>
        <v>#NAME?</v>
      </c>
      <c r="Y52" s="1" t="s">
        <v>27</v>
      </c>
      <c r="Z52" s="2">
        <f>COUNTIF(C3:C12,"&lt;=69") - COUNTIF(C3:C12,"&lt;=59")</f>
        <v>6</v>
      </c>
      <c r="AB52" s="1" t="s">
        <v>27</v>
      </c>
      <c r="AC52" s="2">
        <f>COUNTIF(C14:C23,"&lt;=69") - COUNTIF(C14:C23,"&lt;=59")</f>
        <v>5</v>
      </c>
      <c r="AE52" s="1" t="s">
        <v>27</v>
      </c>
      <c r="AF52" s="2">
        <f>COUNTIF(C25:C40,"&lt;=69") - COUNTIF(C25:C40,"&lt;=59")</f>
        <v>4</v>
      </c>
      <c r="AH52" s="1" t="s">
        <v>27</v>
      </c>
      <c r="AI52" s="2">
        <f>COUNTIF(C42:C78,"&lt;=69") - COUNTIF(C42:C78,"&lt;=59")</f>
        <v>12</v>
      </c>
    </row>
    <row r="53" spans="1:35" ht="15.75" customHeight="1">
      <c r="A53" s="4">
        <v>282862</v>
      </c>
      <c r="B53" s="10" t="s">
        <v>11</v>
      </c>
      <c r="C53" s="2">
        <v>70</v>
      </c>
      <c r="D53" s="11">
        <v>4.62</v>
      </c>
      <c r="E53" s="12" t="e">
        <f t="array" aca="1" ref="E53" ca="1">_xludf.IFS(D53&gt;10, 1, D53&lt;4, 2, TRUE, 0)</f>
        <v>#NAME?</v>
      </c>
      <c r="F53" s="12">
        <v>3.29</v>
      </c>
      <c r="G53" s="12" t="e">
        <f t="array" aca="1" ref="G53" ca="1">_xludf.IFS(F53&gt;6.2, 1, F53&lt;3.7, 2, TRUE, 0)</f>
        <v>#NAME?</v>
      </c>
      <c r="H53" s="12">
        <v>10.4</v>
      </c>
      <c r="I53" s="12" t="e">
        <f t="array" aca="1" ref="I53" ca="1">_xludf.IFS(H53&gt;18, 1, H53&lt;13, 2, TRUE, 0)</f>
        <v>#NAME?</v>
      </c>
      <c r="J53" s="11">
        <v>29.2</v>
      </c>
      <c r="K53" s="12" t="e">
        <f t="array" aca="1" ref="K53" ca="1">_xludf.IFS(J53&gt;55, 1, J53&lt;34, 2, TRUE, 0)</f>
        <v>#NAME?</v>
      </c>
      <c r="L53" s="11">
        <v>75</v>
      </c>
      <c r="M53" s="12" t="e">
        <f t="array" aca="1" ref="M53" ca="1">_xludf.IFS(L53&gt;100, 1, L53&lt;70, 2, TRUE, 0)</f>
        <v>#NAME?</v>
      </c>
      <c r="N53" s="11">
        <v>43.3</v>
      </c>
      <c r="O53" s="12" t="e">
        <f t="array" aca="1" ref="O53" ca="1">_xludf.IFS(N53&gt;20, 1, N53&lt;8, 2, TRUE, 0)</f>
        <v>#NAME?</v>
      </c>
      <c r="P53" s="11">
        <v>11.7</v>
      </c>
      <c r="Q53" s="12" t="e">
        <f t="array" aca="1" ref="Q53" ca="1">_xludf.IFS(P53&gt;1.3, 1, P53&lt;0.7, 2, TRUE, 0)</f>
        <v>#NAME?</v>
      </c>
      <c r="R53" s="11">
        <v>6</v>
      </c>
      <c r="S53" s="12" t="e">
        <f t="array" aca="1" ref="S53" ca="1">_xludf.IFS(R53&gt;52, 1, R53&lt;7, 2, TRUE, 0)</f>
        <v>#NAME?</v>
      </c>
      <c r="T53" s="11">
        <v>129</v>
      </c>
      <c r="U53" s="12" t="e">
        <f t="array" aca="1" ref="U53" ca="1">_xludf.IFS(T53&gt;146, 1, T53&lt;136, 2, TRUE, 0)</f>
        <v>#NAME?</v>
      </c>
      <c r="V53" s="11">
        <v>4</v>
      </c>
      <c r="W53" s="12" t="e">
        <f t="array" aca="1" ref="W53" ca="1">_xludf.IFS(V53&gt;5.1, 1, V53&lt;3.5, 2, TRUE, 0)</f>
        <v>#NAME?</v>
      </c>
      <c r="Y53" s="1" t="s">
        <v>28</v>
      </c>
      <c r="Z53" s="2">
        <f>COUNTIF(C3:C12,"&lt;=79") - COUNTIF(C3:C12,"&lt;=69")</f>
        <v>2</v>
      </c>
      <c r="AB53" s="1" t="s">
        <v>28</v>
      </c>
      <c r="AC53" s="2">
        <f>COUNTIF(C14:C23,"&lt;=79") - COUNTIF(C14:C23,"&lt;=69")</f>
        <v>2</v>
      </c>
      <c r="AE53" s="1" t="s">
        <v>28</v>
      </c>
      <c r="AF53" s="2">
        <f>COUNTIF(C25:C40,"&lt;=79") - COUNTIF(C25:C40,"&lt;=69")</f>
        <v>6</v>
      </c>
      <c r="AH53" s="1" t="s">
        <v>28</v>
      </c>
      <c r="AI53" s="2">
        <f>COUNTIF(C42:C78,"&lt;=79") - COUNTIF(C42:C78,"&lt;=69")</f>
        <v>8</v>
      </c>
    </row>
    <row r="54" spans="1:35" ht="15.75" customHeight="1">
      <c r="A54" s="4">
        <v>314908</v>
      </c>
      <c r="B54" s="10" t="s">
        <v>11</v>
      </c>
      <c r="C54" s="2">
        <v>81</v>
      </c>
      <c r="D54" s="11">
        <v>4.57</v>
      </c>
      <c r="E54" s="12" t="e">
        <f t="array" aca="1" ref="E54" ca="1">_xludf.IFS(D54&gt;10, 1, D54&lt;4, 2, TRUE, 0)</f>
        <v>#NAME?</v>
      </c>
      <c r="F54" s="11">
        <v>3.51</v>
      </c>
      <c r="G54" s="12" t="e">
        <f t="array" aca="1" ref="G54" ca="1">_xludf.IFS(F54&gt;6.2, 1, F54&lt;3.7, 2, TRUE, 0)</f>
        <v>#NAME?</v>
      </c>
      <c r="H54" s="11">
        <v>11.5</v>
      </c>
      <c r="I54" s="12" t="e">
        <f t="array" aca="1" ref="I54" ca="1">_xludf.IFS(H54&gt;18, 1, H54&lt;13, 2, TRUE, 0)</f>
        <v>#NAME?</v>
      </c>
      <c r="J54" s="11">
        <v>33.5</v>
      </c>
      <c r="K54" s="12" t="e">
        <f t="array" aca="1" ref="K54" ca="1">_xludf.IFS(J54&gt;55, 1, J54&lt;34, 2, TRUE, 0)</f>
        <v>#NAME?</v>
      </c>
      <c r="L54" s="12">
        <v>85</v>
      </c>
      <c r="M54" s="12" t="e">
        <f t="array" aca="1" ref="M54" ca="1">_xludf.IFS(L54&gt;100, 1, L54&lt;70, 2, TRUE, 0)</f>
        <v>#NAME?</v>
      </c>
      <c r="N54" s="11">
        <v>68.5</v>
      </c>
      <c r="O54" s="12" t="e">
        <f t="array" aca="1" ref="O54" ca="1">_xludf.IFS(N54&gt;20, 1, N54&lt;8, 2, TRUE, 0)</f>
        <v>#NAME?</v>
      </c>
      <c r="P54" s="11">
        <v>7</v>
      </c>
      <c r="Q54" s="12" t="e">
        <f t="array" aca="1" ref="Q54" ca="1">_xludf.IFS(P54&gt;1.3, 1, P54&lt;0.7, 2, TRUE, 0)</f>
        <v>#NAME?</v>
      </c>
      <c r="R54" s="11">
        <v>21</v>
      </c>
      <c r="S54" s="12" t="e">
        <f t="array" aca="1" ref="S54" ca="1">_xludf.IFS(R54&gt;52, 1, R54&lt;7, 2, TRUE, 0)</f>
        <v>#NAME?</v>
      </c>
      <c r="T54" s="11">
        <v>136</v>
      </c>
      <c r="U54" s="12" t="e">
        <f t="array" aca="1" ref="U54" ca="1">_xludf.IFS(T54&gt;146, 1, T54&lt;136, 2, TRUE, 0)</f>
        <v>#NAME?</v>
      </c>
      <c r="V54" s="11">
        <v>5.3</v>
      </c>
      <c r="W54" s="12" t="e">
        <f t="array" aca="1" ref="W54" ca="1">_xludf.IFS(V54&gt;5.1, 1, V54&lt;3.5, 2, TRUE, 0)</f>
        <v>#NAME?</v>
      </c>
      <c r="Y54" s="1" t="s">
        <v>30</v>
      </c>
      <c r="Z54" s="2">
        <f>COUNTIF(C3:C12,"&lt;=89") - COUNTIF(C3:C12,"&lt;=79")</f>
        <v>1</v>
      </c>
      <c r="AB54" s="1" t="s">
        <v>30</v>
      </c>
      <c r="AC54" s="2">
        <f>COUNTIF(C14:C23,"&lt;=89") - COUNTIF(C14:C23,"&lt;=79")</f>
        <v>1</v>
      </c>
      <c r="AE54" s="1" t="s">
        <v>30</v>
      </c>
      <c r="AF54" s="2">
        <f>COUNTIF(C25:C40,"&lt;=89") - COUNTIF(C25:C40,"&lt;=79")</f>
        <v>1</v>
      </c>
      <c r="AH54" s="1" t="s">
        <v>30</v>
      </c>
      <c r="AI54" s="2">
        <f>COUNTIF(C42:C78,"&lt;=89") - COUNTIF(C42:C78,"&lt;=79")</f>
        <v>2</v>
      </c>
    </row>
    <row r="55" spans="1:35" ht="15.75" customHeight="1">
      <c r="A55" s="4">
        <v>315172</v>
      </c>
      <c r="B55" s="10" t="s">
        <v>21</v>
      </c>
      <c r="C55" s="4">
        <v>53</v>
      </c>
      <c r="D55" s="11">
        <v>11.47</v>
      </c>
      <c r="E55" s="12" t="e">
        <f t="array" aca="1" ref="E55" ca="1">_xludf.IFS(D55&gt;10, 1, D55&lt;4, 2, TRUE, 0)</f>
        <v>#NAME?</v>
      </c>
      <c r="F55" s="11">
        <v>3.17</v>
      </c>
      <c r="G55" s="12" t="e">
        <f t="array" aca="1" ref="G55" ca="1">_xludf.IFS(F55&gt;6.2, 1, F55&lt;3.7, 2, TRUE, 0)</f>
        <v>#NAME?</v>
      </c>
      <c r="H55" s="11">
        <v>8.6999999999999993</v>
      </c>
      <c r="I55" s="12" t="e">
        <f t="array" aca="1" ref="I55" ca="1">_xludf.IFS(H55&gt;18, 1, H55&lt;13, 2, TRUE, 0)</f>
        <v>#NAME?</v>
      </c>
      <c r="J55" s="11">
        <v>27.4</v>
      </c>
      <c r="K55" s="12" t="e">
        <f t="array" aca="1" ref="K55" ca="1">_xludf.IFS(J55&gt;55, 1, J55&lt;34, 2, TRUE, 0)</f>
        <v>#NAME?</v>
      </c>
      <c r="L55" s="11">
        <v>300</v>
      </c>
      <c r="M55" s="12" t="e">
        <f t="array" aca="1" ref="M55" ca="1">_xludf.IFS(L55&gt;100, 1, L55&lt;70, 2, TRUE, 0)</f>
        <v>#NAME?</v>
      </c>
      <c r="N55" s="11">
        <v>52.9</v>
      </c>
      <c r="O55" s="12" t="e">
        <f t="array" aca="1" ref="O55" ca="1">_xludf.IFS(N55&gt;20, 1, N55&lt;8, 2, TRUE, 0)</f>
        <v>#NAME?</v>
      </c>
      <c r="P55" s="11">
        <v>6.7</v>
      </c>
      <c r="Q55" s="12" t="e">
        <f t="array" aca="1" ref="Q55" ca="1">_xludf.IFS(P55&gt;1.3, 1, P55&lt;0.7, 2, TRUE, 0)</f>
        <v>#NAME?</v>
      </c>
      <c r="R55" s="11">
        <v>4</v>
      </c>
      <c r="S55" s="12" t="e">
        <f t="array" aca="1" ref="S55" ca="1">_xludf.IFS(R55&gt;52, 1, R55&lt;7, 2, TRUE, 0)</f>
        <v>#NAME?</v>
      </c>
      <c r="T55" s="11">
        <v>135</v>
      </c>
      <c r="U55" s="12" t="e">
        <f t="array" aca="1" ref="U55" ca="1">_xludf.IFS(T55&gt;146, 1, T55&lt;136, 2, TRUE, 0)</f>
        <v>#NAME?</v>
      </c>
      <c r="V55" s="11">
        <v>3.9</v>
      </c>
      <c r="W55" s="12" t="e">
        <f t="array" aca="1" ref="W55" ca="1">_xludf.IFS(V55&gt;5.1, 1, V55&lt;3.5, 2, TRUE, 0)</f>
        <v>#NAME?</v>
      </c>
      <c r="Y55" s="1" t="s">
        <v>31</v>
      </c>
      <c r="Z55" s="2">
        <f>COUNTIF(C3:C12,"&lt;=99") - COUNTIF(C3:C12,"&lt;=89")</f>
        <v>0</v>
      </c>
      <c r="AB55" s="1" t="s">
        <v>31</v>
      </c>
      <c r="AC55" s="2">
        <f>COUNTIF(C14:C23,"&lt;=99") - COUNTIF(C14:C23,"&lt;=89")</f>
        <v>0</v>
      </c>
      <c r="AE55" s="1" t="s">
        <v>31</v>
      </c>
      <c r="AF55" s="2">
        <f>COUNTIF(C25:C40,"&lt;=99") - COUNTIF(C25:C40,"&lt;=89")</f>
        <v>0</v>
      </c>
      <c r="AH55" s="1" t="s">
        <v>31</v>
      </c>
      <c r="AI55" s="2">
        <f>COUNTIF(C42:C78,"&lt;=99") - COUNTIF(C42:C78,"&lt;=89")</f>
        <v>0</v>
      </c>
    </row>
    <row r="56" spans="1:35" ht="15.75" customHeight="1">
      <c r="A56" s="4">
        <v>320078</v>
      </c>
      <c r="B56" s="10" t="s">
        <v>11</v>
      </c>
      <c r="C56" s="2">
        <v>68</v>
      </c>
      <c r="D56" s="11">
        <v>3.31</v>
      </c>
      <c r="E56" s="12" t="e">
        <f t="array" aca="1" ref="E56" ca="1">_xludf.IFS(D56&gt;10, 1, D56&lt;4, 2, TRUE, 0)</f>
        <v>#NAME?</v>
      </c>
      <c r="F56" s="12">
        <v>3.73</v>
      </c>
      <c r="G56" s="12" t="e">
        <f t="array" aca="1" ref="G56" ca="1">_xludf.IFS(F56&gt;6.2, 1, F56&lt;3.7, 2, TRUE, 0)</f>
        <v>#NAME?</v>
      </c>
      <c r="H56" s="12">
        <v>11</v>
      </c>
      <c r="I56" s="12" t="e">
        <f t="array" aca="1" ref="I56" ca="1">_xludf.IFS(H56&gt;18, 1, H56&lt;13, 2, TRUE, 0)</f>
        <v>#NAME?</v>
      </c>
      <c r="J56" s="11">
        <v>31.7</v>
      </c>
      <c r="K56" s="12" t="e">
        <f t="array" aca="1" ref="K56" ca="1">_xludf.IFS(J56&gt;55, 1, J56&lt;34, 2, TRUE, 0)</f>
        <v>#NAME?</v>
      </c>
      <c r="L56" s="12">
        <v>267</v>
      </c>
      <c r="M56" s="12" t="e">
        <f t="array" aca="1" ref="M56" ca="1">_xludf.IFS(L56&gt;100, 1, L56&lt;70, 2, TRUE, 0)</f>
        <v>#NAME?</v>
      </c>
      <c r="N56" s="11">
        <v>63.4</v>
      </c>
      <c r="O56" s="12" t="e">
        <f t="array" aca="1" ref="O56" ca="1">_xludf.IFS(N56&gt;20, 1, N56&lt;8, 2, TRUE, 0)</f>
        <v>#NAME?</v>
      </c>
      <c r="P56" s="11">
        <v>8.6999999999999993</v>
      </c>
      <c r="Q56" s="12" t="e">
        <f t="array" aca="1" ref="Q56" ca="1">_xludf.IFS(P56&gt;1.3, 1, P56&lt;0.7, 2, TRUE, 0)</f>
        <v>#NAME?</v>
      </c>
      <c r="R56" s="11">
        <v>13</v>
      </c>
      <c r="S56" s="12" t="e">
        <f t="array" aca="1" ref="S56" ca="1">_xludf.IFS(R56&gt;52, 1, R56&lt;7, 2, TRUE, 0)</f>
        <v>#NAME?</v>
      </c>
      <c r="T56" s="11">
        <v>131</v>
      </c>
      <c r="U56" s="12" t="e">
        <f t="array" aca="1" ref="U56" ca="1">_xludf.IFS(T56&gt;146, 1, T56&lt;136, 2, TRUE, 0)</f>
        <v>#NAME?</v>
      </c>
      <c r="V56" s="11">
        <v>4.7</v>
      </c>
      <c r="W56" s="12" t="e">
        <f t="array" aca="1" ref="W56" ca="1">_xludf.IFS(V56&gt;5.1, 1, V56&lt;3.5, 2, TRUE, 0)</f>
        <v>#NAME?</v>
      </c>
    </row>
    <row r="57" spans="1:35" ht="15.75" customHeight="1">
      <c r="A57" s="4">
        <v>323098</v>
      </c>
      <c r="B57" s="10" t="s">
        <v>21</v>
      </c>
      <c r="C57" s="2">
        <v>49</v>
      </c>
      <c r="D57" s="11">
        <v>9.6199999999999992</v>
      </c>
      <c r="E57" s="12" t="e">
        <f t="array" aca="1" ref="E57" ca="1">_xludf.IFS(D57&gt;10, 1, D57&lt;4, 2, TRUE, 0)</f>
        <v>#NAME?</v>
      </c>
      <c r="F57" s="12">
        <v>4.2300000000000004</v>
      </c>
      <c r="G57" s="12" t="e">
        <f t="array" aca="1" ref="G57" ca="1">_xludf.IFS(F57&gt;6.2, 1, F57&lt;3.7, 2, TRUE, 0)</f>
        <v>#NAME?</v>
      </c>
      <c r="H57" s="12">
        <v>11.8</v>
      </c>
      <c r="I57" s="12" t="e">
        <f t="array" aca="1" ref="I57" ca="1">_xludf.IFS(H57&gt;18, 1, H57&lt;13, 2, TRUE, 0)</f>
        <v>#NAME?</v>
      </c>
      <c r="J57" s="11">
        <v>35.200000000000003</v>
      </c>
      <c r="K57" s="12" t="e">
        <f t="array" aca="1" ref="K57" ca="1">_xludf.IFS(J57&gt;55, 1, J57&lt;34, 2, TRUE, 0)</f>
        <v>#NAME?</v>
      </c>
      <c r="L57" s="11">
        <v>199</v>
      </c>
      <c r="M57" s="12" t="e">
        <f t="array" aca="1" ref="M57" ca="1">_xludf.IFS(L57&gt;100, 1, L57&lt;70, 2, TRUE, 0)</f>
        <v>#NAME?</v>
      </c>
      <c r="N57" s="11">
        <v>86.2</v>
      </c>
      <c r="O57" s="12" t="e">
        <f t="array" aca="1" ref="O57" ca="1">_xludf.IFS(N57&gt;20, 1, N57&lt;8, 2, TRUE, 0)</f>
        <v>#NAME?</v>
      </c>
      <c r="P57" s="11">
        <v>10.9</v>
      </c>
      <c r="Q57" s="12" t="e">
        <f t="array" aca="1" ref="Q57" ca="1">_xludf.IFS(P57&gt;1.3, 1, P57&lt;0.7, 2, TRUE, 0)</f>
        <v>#NAME?</v>
      </c>
      <c r="R57" s="11">
        <v>24</v>
      </c>
      <c r="S57" s="12" t="e">
        <f t="array" aca="1" ref="S57" ca="1">_xludf.IFS(R57&gt;52, 1, R57&lt;7, 2, TRUE, 0)</f>
        <v>#NAME?</v>
      </c>
      <c r="T57" s="11">
        <v>135</v>
      </c>
      <c r="U57" s="12" t="e">
        <f t="array" aca="1" ref="U57" ca="1">_xludf.IFS(T57&gt;146, 1, T57&lt;136, 2, TRUE, 0)</f>
        <v>#NAME?</v>
      </c>
      <c r="V57" s="11">
        <v>4.3</v>
      </c>
      <c r="W57" s="12" t="e">
        <f t="array" aca="1" ref="W57" ca="1">_xludf.IFS(V57&gt;5.1, 1, V57&lt;3.5, 2, TRUE, 0)</f>
        <v>#NAME?</v>
      </c>
    </row>
    <row r="58" spans="1:35" ht="15.75" customHeight="1">
      <c r="A58" s="4">
        <v>330181</v>
      </c>
      <c r="B58" s="10" t="s">
        <v>21</v>
      </c>
      <c r="C58" s="2">
        <v>67</v>
      </c>
      <c r="D58" s="11">
        <v>7.97</v>
      </c>
      <c r="E58" s="12" t="e">
        <f t="array" aca="1" ref="E58" ca="1">_xludf.IFS(D58&gt;10, 1, D58&lt;4, 2, TRUE, 0)</f>
        <v>#NAME?</v>
      </c>
      <c r="F58" s="12">
        <v>3.9</v>
      </c>
      <c r="G58" s="12" t="e">
        <f t="array" aca="1" ref="G58" ca="1">_xludf.IFS(F58&gt;6.2, 1, F58&lt;3.7, 2, TRUE, 0)</f>
        <v>#NAME?</v>
      </c>
      <c r="H58" s="12">
        <v>11.4</v>
      </c>
      <c r="I58" s="12" t="e">
        <f t="array" aca="1" ref="I58" ca="1">_xludf.IFS(H58&gt;18, 1, H58&lt;13, 2, TRUE, 0)</f>
        <v>#NAME?</v>
      </c>
      <c r="J58" s="11">
        <v>34.299999999999997</v>
      </c>
      <c r="K58" s="12" t="e">
        <f t="array" aca="1" ref="K58" ca="1">_xludf.IFS(J58&gt;55, 1, J58&lt;34, 2, TRUE, 0)</f>
        <v>#NAME?</v>
      </c>
      <c r="L58" s="11">
        <v>393</v>
      </c>
      <c r="M58" s="12" t="e">
        <f t="array" aca="1" ref="M58" ca="1">_xludf.IFS(L58&gt;100, 1, L58&lt;70, 2, TRUE, 0)</f>
        <v>#NAME?</v>
      </c>
      <c r="N58" s="11">
        <v>71.2</v>
      </c>
      <c r="O58" s="12" t="e">
        <f t="array" aca="1" ref="O58" ca="1">_xludf.IFS(N58&gt;20, 1, N58&lt;8, 2, TRUE, 0)</f>
        <v>#NAME?</v>
      </c>
      <c r="P58" s="11">
        <v>8</v>
      </c>
      <c r="Q58" s="12" t="e">
        <f t="array" aca="1" ref="Q58" ca="1">_xludf.IFS(P58&gt;1.3, 1, P58&lt;0.7, 2, TRUE, 0)</f>
        <v>#NAME?</v>
      </c>
      <c r="R58" s="11">
        <v>10</v>
      </c>
      <c r="S58" s="12" t="e">
        <f t="array" aca="1" ref="S58" ca="1">_xludf.IFS(R58&gt;52, 1, R58&lt;7, 2, TRUE, 0)</f>
        <v>#NAME?</v>
      </c>
      <c r="T58" s="11">
        <v>135</v>
      </c>
      <c r="U58" s="12" t="e">
        <f t="array" aca="1" ref="U58" ca="1">_xludf.IFS(T58&gt;146, 1, T58&lt;136, 2, TRUE, 0)</f>
        <v>#NAME?</v>
      </c>
      <c r="V58" s="11">
        <v>4.0999999999999996</v>
      </c>
      <c r="W58" s="12" t="e">
        <f t="array" aca="1" ref="W58" ca="1">_xludf.IFS(V58&gt;5.1, 1, V58&lt;3.5, 2, TRUE, 0)</f>
        <v>#NAME?</v>
      </c>
    </row>
    <row r="59" spans="1:35" ht="15.75" customHeight="1">
      <c r="A59" s="4">
        <v>331383</v>
      </c>
      <c r="B59" s="10" t="s">
        <v>11</v>
      </c>
      <c r="C59" s="2">
        <v>69</v>
      </c>
      <c r="D59" s="11">
        <v>6.51</v>
      </c>
      <c r="E59" s="12" t="e">
        <f t="array" aca="1" ref="E59" ca="1">_xludf.IFS(D59&gt;10, 1, D59&lt;4, 2, TRUE, 0)</f>
        <v>#NAME?</v>
      </c>
      <c r="F59" s="11">
        <v>3.72</v>
      </c>
      <c r="G59" s="12" t="e">
        <f t="array" aca="1" ref="G59" ca="1">_xludf.IFS(F59&gt;6.2, 1, F59&lt;3.7, 2, TRUE, 0)</f>
        <v>#NAME?</v>
      </c>
      <c r="H59" s="11">
        <v>11.4</v>
      </c>
      <c r="I59" s="12" t="e">
        <f t="array" aca="1" ref="I59" ca="1">_xludf.IFS(H59&gt;18, 1, H59&lt;13, 2, TRUE, 0)</f>
        <v>#NAME?</v>
      </c>
      <c r="J59" s="11">
        <v>34</v>
      </c>
      <c r="K59" s="12" t="e">
        <f t="array" aca="1" ref="K59" ca="1">_xludf.IFS(J59&gt;55, 1, J59&lt;34, 2, TRUE, 0)</f>
        <v>#NAME?</v>
      </c>
      <c r="L59" s="11">
        <v>226</v>
      </c>
      <c r="M59" s="12" t="e">
        <f t="array" aca="1" ref="M59" ca="1">_xludf.IFS(L59&gt;100, 1, L59&lt;70, 2, TRUE, 0)</f>
        <v>#NAME?</v>
      </c>
      <c r="N59" s="11">
        <v>101.9</v>
      </c>
      <c r="O59" s="12" t="e">
        <f t="array" aca="1" ref="O59" ca="1">_xludf.IFS(N59&gt;20, 1, N59&lt;8, 2, TRUE, 0)</f>
        <v>#NAME?</v>
      </c>
      <c r="P59" s="11">
        <v>12.5</v>
      </c>
      <c r="Q59" s="12" t="e">
        <f t="array" aca="1" ref="Q59" ca="1">_xludf.IFS(P59&gt;1.3, 1, P59&lt;0.7, 2, TRUE, 0)</f>
        <v>#NAME?</v>
      </c>
      <c r="R59" s="11">
        <v>12</v>
      </c>
      <c r="S59" s="12" t="e">
        <f t="array" aca="1" ref="S59" ca="1">_xludf.IFS(R59&gt;52, 1, R59&lt;7, 2, TRUE, 0)</f>
        <v>#NAME?</v>
      </c>
      <c r="T59" s="11">
        <v>134</v>
      </c>
      <c r="U59" s="12" t="e">
        <f t="array" aca="1" ref="U59" ca="1">_xludf.IFS(T59&gt;146, 1, T59&lt;136, 2, TRUE, 0)</f>
        <v>#NAME?</v>
      </c>
      <c r="V59" s="11">
        <v>4.9000000000000004</v>
      </c>
      <c r="W59" s="12" t="e">
        <f t="array" aca="1" ref="W59" ca="1">_xludf.IFS(V59&gt;5.1, 1, V59&lt;3.5, 2, TRUE, 0)</f>
        <v>#NAME?</v>
      </c>
    </row>
    <row r="60" spans="1:35" ht="15.75" customHeight="1">
      <c r="A60" s="4">
        <v>333781</v>
      </c>
      <c r="B60" s="10" t="s">
        <v>21</v>
      </c>
      <c r="C60" s="2">
        <v>53</v>
      </c>
      <c r="D60" s="11">
        <v>9.39</v>
      </c>
      <c r="E60" s="12" t="e">
        <f t="array" aca="1" ref="E60" ca="1">_xludf.IFS(D60&gt;10, 1, D60&lt;4, 2, TRUE, 0)</f>
        <v>#NAME?</v>
      </c>
      <c r="F60" s="12">
        <v>3.77</v>
      </c>
      <c r="G60" s="12" t="e">
        <f t="array" aca="1" ref="G60" ca="1">_xludf.IFS(F60&gt;6.2, 1, F60&lt;3.7, 2, TRUE, 0)</f>
        <v>#NAME?</v>
      </c>
      <c r="H60" s="12">
        <v>11.2</v>
      </c>
      <c r="I60" s="12" t="e">
        <f t="array" aca="1" ref="I60" ca="1">_xludf.IFS(H60&gt;18, 1, H60&lt;13, 2, TRUE, 0)</f>
        <v>#NAME?</v>
      </c>
      <c r="J60" s="11">
        <v>33.4</v>
      </c>
      <c r="K60" s="12" t="e">
        <f t="array" aca="1" ref="K60" ca="1">_xludf.IFS(J60&gt;55, 1, J60&lt;34, 2, TRUE, 0)</f>
        <v>#NAME?</v>
      </c>
      <c r="L60" s="12">
        <v>153</v>
      </c>
      <c r="M60" s="12" t="e">
        <f t="array" aca="1" ref="M60" ca="1">_xludf.IFS(L60&gt;100, 1, L60&lt;70, 2, TRUE, 0)</f>
        <v>#NAME?</v>
      </c>
      <c r="N60" s="11">
        <v>65.3</v>
      </c>
      <c r="O60" s="12" t="e">
        <f t="array" aca="1" ref="O60" ca="1">_xludf.IFS(N60&gt;20, 1, N60&lt;8, 2, TRUE, 0)</f>
        <v>#NAME?</v>
      </c>
      <c r="P60" s="11">
        <v>8.8000000000000007</v>
      </c>
      <c r="Q60" s="12" t="e">
        <f t="array" aca="1" ref="Q60" ca="1">_xludf.IFS(P60&gt;1.3, 1, P60&lt;0.7, 2, TRUE, 0)</f>
        <v>#NAME?</v>
      </c>
      <c r="R60" s="11">
        <v>8</v>
      </c>
      <c r="S60" s="12" t="e">
        <f t="array" aca="1" ref="S60" ca="1">_xludf.IFS(R60&gt;52, 1, R60&lt;7, 2, TRUE, 0)</f>
        <v>#NAME?</v>
      </c>
      <c r="T60" s="11">
        <v>138</v>
      </c>
      <c r="U60" s="12" t="e">
        <f t="array" aca="1" ref="U60" ca="1">_xludf.IFS(T60&gt;146, 1, T60&lt;136, 2, TRUE, 0)</f>
        <v>#NAME?</v>
      </c>
      <c r="V60" s="11">
        <v>4.4000000000000004</v>
      </c>
      <c r="W60" s="12" t="e">
        <f t="array" aca="1" ref="W60" ca="1">_xludf.IFS(V60&gt;5.1, 1, V60&lt;3.5, 2, TRUE, 0)</f>
        <v>#NAME?</v>
      </c>
    </row>
    <row r="61" spans="1:35" ht="15.75" customHeight="1">
      <c r="A61" s="4">
        <v>338780</v>
      </c>
      <c r="B61" s="10" t="s">
        <v>11</v>
      </c>
      <c r="C61" s="2">
        <v>70</v>
      </c>
      <c r="D61" s="11">
        <v>6.89</v>
      </c>
      <c r="E61" s="12" t="e">
        <f t="array" aca="1" ref="E61" ca="1">_xludf.IFS(D61&gt;10, 1, D61&lt;4, 2, TRUE, 0)</f>
        <v>#NAME?</v>
      </c>
      <c r="F61" s="12">
        <v>3.36</v>
      </c>
      <c r="G61" s="12" t="e">
        <f t="array" aca="1" ref="G61" ca="1">_xludf.IFS(F61&gt;6.2, 1, F61&lt;3.7, 2, TRUE, 0)</f>
        <v>#NAME?</v>
      </c>
      <c r="H61" s="12">
        <v>10.3</v>
      </c>
      <c r="I61" s="12" t="e">
        <f t="array" aca="1" ref="I61" ca="1">_xludf.IFS(H61&gt;18, 1, H61&lt;13, 2, TRUE, 0)</f>
        <v>#NAME?</v>
      </c>
      <c r="J61" s="11">
        <v>29.3</v>
      </c>
      <c r="K61" s="12" t="e">
        <f t="array" aca="1" ref="K61" ca="1">_xludf.IFS(J61&gt;55, 1, J61&lt;34, 2, TRUE, 0)</f>
        <v>#NAME?</v>
      </c>
      <c r="L61" s="11">
        <v>218</v>
      </c>
      <c r="M61" s="12" t="e">
        <f t="array" aca="1" ref="M61" ca="1">_xludf.IFS(L61&gt;100, 1, L61&lt;70, 2, TRUE, 0)</f>
        <v>#NAME?</v>
      </c>
      <c r="N61" s="11">
        <v>57.5</v>
      </c>
      <c r="O61" s="12" t="e">
        <f t="array" aca="1" ref="O61" ca="1">_xludf.IFS(N61&gt;20, 1, N61&lt;8, 2, TRUE, 0)</f>
        <v>#NAME?</v>
      </c>
      <c r="P61" s="11">
        <v>8.1999999999999993</v>
      </c>
      <c r="Q61" s="12" t="e">
        <f t="array" aca="1" ref="Q61" ca="1">_xludf.IFS(P61&gt;1.3, 1, P61&lt;0.7, 2, TRUE, 0)</f>
        <v>#NAME?</v>
      </c>
      <c r="R61" s="11">
        <v>13</v>
      </c>
      <c r="S61" s="12" t="e">
        <f t="array" aca="1" ref="S61" ca="1">_xludf.IFS(R61&gt;52, 1, R61&lt;7, 2, TRUE, 0)</f>
        <v>#NAME?</v>
      </c>
      <c r="T61" s="11">
        <v>138</v>
      </c>
      <c r="U61" s="12" t="e">
        <f t="array" aca="1" ref="U61" ca="1">_xludf.IFS(T61&gt;146, 1, T61&lt;136, 2, TRUE, 0)</f>
        <v>#NAME?</v>
      </c>
      <c r="V61" s="11">
        <v>3.8</v>
      </c>
      <c r="W61" s="12" t="e">
        <f t="array" aca="1" ref="W61" ca="1">_xludf.IFS(V61&gt;5.1, 1, V61&lt;3.5, 2, TRUE, 0)</f>
        <v>#NAME?</v>
      </c>
    </row>
    <row r="62" spans="1:35" ht="15.75" customHeight="1">
      <c r="A62" s="4">
        <v>340271</v>
      </c>
      <c r="B62" s="10" t="s">
        <v>11</v>
      </c>
      <c r="C62" s="2">
        <v>65</v>
      </c>
      <c r="D62" s="11">
        <v>3.86</v>
      </c>
      <c r="E62" s="12" t="e">
        <f t="array" aca="1" ref="E62" ca="1">_xludf.IFS(D62&gt;10, 1, D62&lt;4, 2, TRUE, 0)</f>
        <v>#NAME?</v>
      </c>
      <c r="F62" s="12">
        <v>3.25</v>
      </c>
      <c r="G62" s="12" t="e">
        <f t="array" aca="1" ref="G62" ca="1">_xludf.IFS(F62&gt;6.2, 1, F62&lt;3.7, 2, TRUE, 0)</f>
        <v>#NAME?</v>
      </c>
      <c r="H62" s="12">
        <v>10.4</v>
      </c>
      <c r="I62" s="12" t="e">
        <f t="array" aca="1" ref="I62" ca="1">_xludf.IFS(H62&gt;18, 1, H62&lt;13, 2, TRUE, 0)</f>
        <v>#NAME?</v>
      </c>
      <c r="J62" s="11">
        <v>29.7</v>
      </c>
      <c r="K62" s="12" t="e">
        <f t="array" aca="1" ref="K62" ca="1">_xludf.IFS(J62&gt;55, 1, J62&lt;34, 2, TRUE, 0)</f>
        <v>#NAME?</v>
      </c>
      <c r="L62" s="12">
        <v>282</v>
      </c>
      <c r="M62" s="12" t="e">
        <f t="array" aca="1" ref="M62" ca="1">_xludf.IFS(L62&gt;100, 1, L62&lt;70, 2, TRUE, 0)</f>
        <v>#NAME?</v>
      </c>
      <c r="N62" s="11">
        <v>95.8</v>
      </c>
      <c r="O62" s="12" t="e">
        <f t="array" aca="1" ref="O62" ca="1">_xludf.IFS(N62&gt;20, 1, N62&lt;8, 2, TRUE, 0)</f>
        <v>#NAME?</v>
      </c>
      <c r="P62" s="11">
        <v>6.7</v>
      </c>
      <c r="Q62" s="12" t="e">
        <f t="array" aca="1" ref="Q62" ca="1">_xludf.IFS(P62&gt;1.3, 1, P62&lt;0.7, 2, TRUE, 0)</f>
        <v>#NAME?</v>
      </c>
      <c r="R62" s="11">
        <v>11</v>
      </c>
      <c r="S62" s="12" t="e">
        <f t="array" aca="1" ref="S62" ca="1">_xludf.IFS(R62&gt;52, 1, R62&lt;7, 2, TRUE, 0)</f>
        <v>#NAME?</v>
      </c>
      <c r="T62" s="11">
        <v>135</v>
      </c>
      <c r="U62" s="12" t="e">
        <f t="array" aca="1" ref="U62" ca="1">_xludf.IFS(T62&gt;146, 1, T62&lt;136, 2, TRUE, 0)</f>
        <v>#NAME?</v>
      </c>
      <c r="V62" s="11">
        <v>4.5999999999999996</v>
      </c>
      <c r="W62" s="12" t="e">
        <f t="array" aca="1" ref="W62" ca="1">_xludf.IFS(V62&gt;5.1, 1, V62&lt;3.5, 2, TRUE, 0)</f>
        <v>#NAME?</v>
      </c>
    </row>
    <row r="63" spans="1:35" ht="15.75" customHeight="1">
      <c r="A63" s="1">
        <v>340430</v>
      </c>
      <c r="B63" s="7" t="s">
        <v>11</v>
      </c>
      <c r="C63" s="4">
        <v>66</v>
      </c>
      <c r="D63" s="11">
        <v>6.36</v>
      </c>
      <c r="E63" s="12" t="e">
        <f t="array" aca="1" ref="E63" ca="1">_xludf.IFS(D63&gt;10, 1, D63&lt;4, 2, TRUE, 0)</f>
        <v>#NAME?</v>
      </c>
      <c r="F63" s="11">
        <v>3.19</v>
      </c>
      <c r="G63" s="12" t="e">
        <f t="array" aca="1" ref="G63" ca="1">_xludf.IFS(F63&gt;6.2, 1, F63&lt;3.7, 2, TRUE, 0)</f>
        <v>#NAME?</v>
      </c>
      <c r="H63" s="11">
        <v>9.6999999999999993</v>
      </c>
      <c r="I63" s="12" t="e">
        <f t="array" aca="1" ref="I63" ca="1">_xludf.IFS(H63&gt;18, 1, H63&lt;13, 2, TRUE, 0)</f>
        <v>#NAME?</v>
      </c>
      <c r="J63" s="11">
        <v>28.7</v>
      </c>
      <c r="K63" s="12" t="e">
        <f t="array" aca="1" ref="K63" ca="1">_xludf.IFS(J63&gt;55, 1, J63&lt;34, 2, TRUE, 0)</f>
        <v>#NAME?</v>
      </c>
      <c r="L63" s="11">
        <v>86</v>
      </c>
      <c r="M63" s="12" t="e">
        <f t="array" aca="1" ref="M63" ca="1">_xludf.IFS(L63&gt;100, 1, L63&lt;70, 2, TRUE, 0)</f>
        <v>#NAME?</v>
      </c>
      <c r="N63" s="11">
        <v>81.400000000000006</v>
      </c>
      <c r="O63" s="12" t="e">
        <f t="array" aca="1" ref="O63" ca="1">_xludf.IFS(N63&gt;20, 1, N63&lt;8, 2, TRUE, 0)</f>
        <v>#NAME?</v>
      </c>
      <c r="P63" s="11">
        <v>7.7</v>
      </c>
      <c r="Q63" s="12" t="e">
        <f t="array" aca="1" ref="Q63" ca="1">_xludf.IFS(P63&gt;1.3, 1, P63&lt;0.7, 2, TRUE, 0)</f>
        <v>#NAME?</v>
      </c>
      <c r="R63" s="11">
        <v>13</v>
      </c>
      <c r="S63" s="12" t="e">
        <f t="array" aca="1" ref="S63" ca="1">_xludf.IFS(R63&gt;52, 1, R63&lt;7, 2, TRUE, 0)</f>
        <v>#NAME?</v>
      </c>
      <c r="T63" s="11">
        <v>140</v>
      </c>
      <c r="U63" s="12" t="e">
        <f t="array" aca="1" ref="U63" ca="1">_xludf.IFS(T63&gt;146, 1, T63&lt;136, 2, TRUE, 0)</f>
        <v>#NAME?</v>
      </c>
      <c r="V63" s="11">
        <v>4.8</v>
      </c>
      <c r="W63" s="12" t="e">
        <f t="array" aca="1" ref="W63" ca="1">_xludf.IFS(V63&gt;5.1, 1, V63&lt;3.5, 2, TRUE, 0)</f>
        <v>#NAME?</v>
      </c>
    </row>
    <row r="64" spans="1:35" ht="15.75" customHeight="1">
      <c r="A64" s="4">
        <v>343021</v>
      </c>
      <c r="B64" s="10" t="s">
        <v>11</v>
      </c>
      <c r="C64" s="2">
        <v>77</v>
      </c>
      <c r="D64" s="11">
        <v>4.78</v>
      </c>
      <c r="E64" s="12" t="e">
        <f t="array" aca="1" ref="E64" ca="1">_xludf.IFS(D64&gt;10, 1, D64&lt;4, 2, TRUE, 0)</f>
        <v>#NAME?</v>
      </c>
      <c r="F64" s="12">
        <v>3.86</v>
      </c>
      <c r="G64" s="12" t="e">
        <f t="array" aca="1" ref="G64" ca="1">_xludf.IFS(F64&gt;6.2, 1, F64&lt;3.7, 2, TRUE, 0)</f>
        <v>#NAME?</v>
      </c>
      <c r="H64" s="12">
        <v>8.4</v>
      </c>
      <c r="I64" s="12" t="e">
        <f t="array" aca="1" ref="I64" ca="1">_xludf.IFS(H64&gt;18, 1, H64&lt;13, 2, TRUE, 0)</f>
        <v>#NAME?</v>
      </c>
      <c r="J64" s="11">
        <v>25.8</v>
      </c>
      <c r="K64" s="12" t="e">
        <f t="array" aca="1" ref="K64" ca="1">_xludf.IFS(J64&gt;55, 1, J64&lt;34, 2, TRUE, 0)</f>
        <v>#NAME?</v>
      </c>
      <c r="L64" s="11">
        <v>223</v>
      </c>
      <c r="M64" s="12" t="e">
        <f t="array" aca="1" ref="M64" ca="1">_xludf.IFS(L64&gt;100, 1, L64&lt;70, 2, TRUE, 0)</f>
        <v>#NAME?</v>
      </c>
      <c r="N64" s="11">
        <v>71.3</v>
      </c>
      <c r="O64" s="12" t="e">
        <f t="array" aca="1" ref="O64" ca="1">_xludf.IFS(N64&gt;20, 1, N64&lt;8, 2, TRUE, 0)</f>
        <v>#NAME?</v>
      </c>
      <c r="P64" s="11">
        <v>9.1999999999999993</v>
      </c>
      <c r="Q64" s="12" t="e">
        <f t="array" aca="1" ref="Q64" ca="1">_xludf.IFS(P64&gt;1.3, 1, P64&lt;0.7, 2, TRUE, 0)</f>
        <v>#NAME?</v>
      </c>
      <c r="R64" s="11">
        <v>8</v>
      </c>
      <c r="S64" s="12" t="e">
        <f t="array" aca="1" ref="S64" ca="1">_xludf.IFS(R64&gt;52, 1, R64&lt;7, 2, TRUE, 0)</f>
        <v>#NAME?</v>
      </c>
      <c r="T64" s="11">
        <v>137</v>
      </c>
      <c r="U64" s="12" t="e">
        <f t="array" aca="1" ref="U64" ca="1">_xludf.IFS(T64&gt;146, 1, T64&lt;136, 2, TRUE, 0)</f>
        <v>#NAME?</v>
      </c>
      <c r="V64" s="11">
        <v>5</v>
      </c>
      <c r="W64" s="12" t="e">
        <f t="array" aca="1" ref="W64" ca="1">_xludf.IFS(V64&gt;5.1, 1, V64&lt;3.5, 2, TRUE, 0)</f>
        <v>#NAME?</v>
      </c>
    </row>
    <row r="65" spans="1:23" ht="15.75" customHeight="1">
      <c r="A65" s="1">
        <v>344961</v>
      </c>
      <c r="B65" s="7" t="s">
        <v>11</v>
      </c>
      <c r="C65" s="4">
        <v>67</v>
      </c>
      <c r="D65" s="11">
        <v>9.5500000000000007</v>
      </c>
      <c r="E65" s="12" t="e">
        <f t="array" aca="1" ref="E65" ca="1">_xludf.IFS(D65&gt;10, 1, D65&lt;4, 2, TRUE, 0)</f>
        <v>#NAME?</v>
      </c>
      <c r="F65" s="12">
        <v>2.76</v>
      </c>
      <c r="G65" s="12" t="e">
        <f t="array" aca="1" ref="G65" ca="1">_xludf.IFS(F65&gt;6.2, 1, F65&lt;3.7, 2, TRUE, 0)</f>
        <v>#NAME?</v>
      </c>
      <c r="H65" s="12">
        <v>9.4</v>
      </c>
      <c r="I65" s="12" t="e">
        <f t="array" aca="1" ref="I65" ca="1">_xludf.IFS(H65&gt;18, 1, H65&lt;13, 2, TRUE, 0)</f>
        <v>#NAME?</v>
      </c>
      <c r="J65" s="11">
        <v>27.2</v>
      </c>
      <c r="K65" s="12" t="e">
        <f t="array" aca="1" ref="K65" ca="1">_xludf.IFS(J65&gt;55, 1, J65&lt;34, 2, TRUE, 0)</f>
        <v>#NAME?</v>
      </c>
      <c r="L65" s="11">
        <v>242</v>
      </c>
      <c r="M65" s="12" t="e">
        <f t="array" aca="1" ref="M65" ca="1">_xludf.IFS(L65&gt;100, 1, L65&lt;70, 2, TRUE, 0)</f>
        <v>#NAME?</v>
      </c>
      <c r="N65" s="11">
        <v>64.5</v>
      </c>
      <c r="O65" s="12" t="e">
        <f t="array" aca="1" ref="O65" ca="1">_xludf.IFS(N65&gt;20, 1, N65&lt;8, 2, TRUE, 0)</f>
        <v>#NAME?</v>
      </c>
      <c r="P65" s="11">
        <v>7.3</v>
      </c>
      <c r="Q65" s="12" t="e">
        <f t="array" aca="1" ref="Q65" ca="1">_xludf.IFS(P65&gt;1.3, 1, P65&lt;0.7, 2, TRUE, 0)</f>
        <v>#NAME?</v>
      </c>
      <c r="R65" s="11">
        <v>18</v>
      </c>
      <c r="S65" s="12" t="e">
        <f t="array" aca="1" ref="S65" ca="1">_xludf.IFS(R65&gt;52, 1, R65&lt;7, 2, TRUE, 0)</f>
        <v>#NAME?</v>
      </c>
      <c r="T65" s="11">
        <v>138</v>
      </c>
      <c r="U65" s="12" t="e">
        <f t="array" aca="1" ref="U65" ca="1">_xludf.IFS(T65&gt;146, 1, T65&lt;136, 2, TRUE, 0)</f>
        <v>#NAME?</v>
      </c>
      <c r="V65" s="11">
        <v>5.0999999999999996</v>
      </c>
      <c r="W65" s="12" t="e">
        <f t="array" aca="1" ref="W65" ca="1">_xludf.IFS(V65&gt;5.1, 1, V65&lt;3.5, 2, TRUE, 0)</f>
        <v>#NAME?</v>
      </c>
    </row>
    <row r="66" spans="1:23" ht="15.75" customHeight="1">
      <c r="A66" s="4">
        <v>345177</v>
      </c>
      <c r="B66" s="10" t="s">
        <v>11</v>
      </c>
      <c r="C66" s="4">
        <v>54</v>
      </c>
      <c r="D66" s="11">
        <v>9.26</v>
      </c>
      <c r="E66" s="12" t="e">
        <f t="array" aca="1" ref="E66" ca="1">_xludf.IFS(D66&gt;10, 1, D66&lt;4, 2, TRUE, 0)</f>
        <v>#NAME?</v>
      </c>
      <c r="F66" s="11">
        <v>3.41</v>
      </c>
      <c r="G66" s="12" t="e">
        <f t="array" aca="1" ref="G66" ca="1">_xludf.IFS(F66&gt;6.2, 1, F66&lt;3.7, 2, TRUE, 0)</f>
        <v>#NAME?</v>
      </c>
      <c r="H66" s="11">
        <v>9.3000000000000007</v>
      </c>
      <c r="I66" s="12" t="e">
        <f t="array" aca="1" ref="I66" ca="1">_xludf.IFS(H66&gt;18, 1, H66&lt;13, 2, TRUE, 0)</f>
        <v>#NAME?</v>
      </c>
      <c r="J66" s="11">
        <v>28.6</v>
      </c>
      <c r="K66" s="12" t="e">
        <f t="array" aca="1" ref="K66" ca="1">_xludf.IFS(J66&gt;55, 1, J66&lt;34, 2, TRUE, 0)</f>
        <v>#NAME?</v>
      </c>
      <c r="L66" s="11">
        <v>99</v>
      </c>
      <c r="M66" s="12" t="e">
        <f t="array" aca="1" ref="M66" ca="1">_xludf.IFS(L66&gt;100, 1, L66&lt;70, 2, TRUE, 0)</f>
        <v>#NAME?</v>
      </c>
      <c r="N66" s="11">
        <v>89.4</v>
      </c>
      <c r="O66" s="12" t="e">
        <f t="array" aca="1" ref="O66" ca="1">_xludf.IFS(N66&gt;20, 1, N66&lt;8, 2, TRUE, 0)</f>
        <v>#NAME?</v>
      </c>
      <c r="P66" s="11">
        <v>10.3</v>
      </c>
      <c r="Q66" s="12" t="e">
        <f t="array" aca="1" ref="Q66" ca="1">_xludf.IFS(P66&gt;1.3, 1, P66&lt;0.7, 2, TRUE, 0)</f>
        <v>#NAME?</v>
      </c>
      <c r="R66" s="11">
        <v>8</v>
      </c>
      <c r="S66" s="12" t="e">
        <f t="array" aca="1" ref="S66" ca="1">_xludf.IFS(R66&gt;52, 1, R66&lt;7, 2, TRUE, 0)</f>
        <v>#NAME?</v>
      </c>
      <c r="T66" s="11">
        <v>143</v>
      </c>
      <c r="U66" s="12" t="e">
        <f t="array" aca="1" ref="U66" ca="1">_xludf.IFS(T66&gt;146, 1, T66&lt;136, 2, TRUE, 0)</f>
        <v>#NAME?</v>
      </c>
      <c r="V66" s="11">
        <v>5.5</v>
      </c>
      <c r="W66" s="12" t="e">
        <f t="array" aca="1" ref="W66" ca="1">_xludf.IFS(V66&gt;5.1, 1, V66&lt;3.5, 2, TRUE, 0)</f>
        <v>#NAME?</v>
      </c>
    </row>
    <row r="67" spans="1:23" ht="15.75" customHeight="1">
      <c r="A67" s="4">
        <v>345858</v>
      </c>
      <c r="B67" s="10" t="s">
        <v>11</v>
      </c>
      <c r="C67" s="2">
        <v>69</v>
      </c>
      <c r="D67" s="11">
        <v>6.42</v>
      </c>
      <c r="E67" s="12" t="e">
        <f t="array" aca="1" ref="E67" ca="1">_xludf.IFS(D67&gt;10, 1, D67&lt;4, 2, TRUE, 0)</f>
        <v>#NAME?</v>
      </c>
      <c r="F67" s="11">
        <v>3.56</v>
      </c>
      <c r="G67" s="12" t="e">
        <f t="array" aca="1" ref="G67" ca="1">_xludf.IFS(F67&gt;6.2, 1, F67&lt;3.7, 2, TRUE, 0)</f>
        <v>#NAME?</v>
      </c>
      <c r="H67" s="11">
        <v>10.9</v>
      </c>
      <c r="I67" s="12" t="e">
        <f t="array" aca="1" ref="I67" ca="1">_xludf.IFS(H67&gt;18, 1, H67&lt;13, 2, TRUE, 0)</f>
        <v>#NAME?</v>
      </c>
      <c r="J67" s="11">
        <v>31.7</v>
      </c>
      <c r="K67" s="12" t="e">
        <f t="array" aca="1" ref="K67" ca="1">_xludf.IFS(J67&gt;55, 1, J67&lt;34, 2, TRUE, 0)</f>
        <v>#NAME?</v>
      </c>
      <c r="L67" s="11">
        <v>101</v>
      </c>
      <c r="M67" s="12" t="e">
        <f t="array" aca="1" ref="M67" ca="1">_xludf.IFS(L67&gt;100, 1, L67&lt;70, 2, TRUE, 0)</f>
        <v>#NAME?</v>
      </c>
      <c r="N67" s="11">
        <v>79.7</v>
      </c>
      <c r="O67" s="12" t="e">
        <f t="array" aca="1" ref="O67" ca="1">_xludf.IFS(N67&gt;20, 1, N67&lt;8, 2, TRUE, 0)</f>
        <v>#NAME?</v>
      </c>
      <c r="P67" s="11">
        <v>10.5</v>
      </c>
      <c r="Q67" s="12" t="e">
        <f t="array" aca="1" ref="Q67" ca="1">_xludf.IFS(P67&gt;1.3, 1, P67&lt;0.7, 2, TRUE, 0)</f>
        <v>#NAME?</v>
      </c>
      <c r="R67" s="11">
        <v>12</v>
      </c>
      <c r="S67" s="12" t="e">
        <f t="array" aca="1" ref="S67" ca="1">_xludf.IFS(R67&gt;52, 1, R67&lt;7, 2, TRUE, 0)</f>
        <v>#NAME?</v>
      </c>
      <c r="T67" s="11">
        <v>141</v>
      </c>
      <c r="U67" s="12" t="e">
        <f t="array" aca="1" ref="U67" ca="1">_xludf.IFS(T67&gt;146, 1, T67&lt;136, 2, TRUE, 0)</f>
        <v>#NAME?</v>
      </c>
      <c r="V67" s="11">
        <v>4.3</v>
      </c>
      <c r="W67" s="12" t="e">
        <f t="array" aca="1" ref="W67" ca="1">_xludf.IFS(V67&gt;5.1, 1, V67&lt;3.5, 2, TRUE, 0)</f>
        <v>#NAME?</v>
      </c>
    </row>
    <row r="68" spans="1:23" ht="15.75" customHeight="1">
      <c r="A68" s="4">
        <v>348953</v>
      </c>
      <c r="B68" s="10" t="s">
        <v>11</v>
      </c>
      <c r="C68" s="2">
        <v>45</v>
      </c>
      <c r="D68" s="11">
        <v>6</v>
      </c>
      <c r="E68" s="12" t="e">
        <f t="array" aca="1" ref="E68" ca="1">_xludf.IFS(D68&gt;10, 1, D68&lt;4, 2, TRUE, 0)</f>
        <v>#NAME?</v>
      </c>
      <c r="F68" s="11">
        <v>2.7</v>
      </c>
      <c r="G68" s="12" t="e">
        <f t="array" aca="1" ref="G68" ca="1">_xludf.IFS(F68&gt;6.2, 1, F68&lt;3.7, 2, TRUE, 0)</f>
        <v>#NAME?</v>
      </c>
      <c r="H68" s="11">
        <v>8.1</v>
      </c>
      <c r="I68" s="12" t="e">
        <f t="array" aca="1" ref="I68" ca="1">_xludf.IFS(H68&gt;18, 1, H68&lt;13, 2, TRUE, 0)</f>
        <v>#NAME?</v>
      </c>
      <c r="J68" s="11">
        <v>23.4</v>
      </c>
      <c r="K68" s="12" t="e">
        <f t="array" aca="1" ref="K68" ca="1">_xludf.IFS(J68&gt;55, 1, J68&lt;34, 2, TRUE, 0)</f>
        <v>#NAME?</v>
      </c>
      <c r="L68" s="12">
        <v>202</v>
      </c>
      <c r="M68" s="12" t="e">
        <f t="array" aca="1" ref="M68" ca="1">_xludf.IFS(L68&gt;100, 1, L68&lt;70, 2, TRUE, 0)</f>
        <v>#NAME?</v>
      </c>
      <c r="N68" s="11">
        <v>74.099999999999994</v>
      </c>
      <c r="O68" s="12" t="e">
        <f t="array" aca="1" ref="O68" ca="1">_xludf.IFS(N68&gt;20, 1, N68&lt;8, 2, TRUE, 0)</f>
        <v>#NAME?</v>
      </c>
      <c r="P68" s="11">
        <v>7.2</v>
      </c>
      <c r="Q68" s="12" t="e">
        <f t="array" aca="1" ref="Q68" ca="1">_xludf.IFS(P68&gt;1.3, 1, P68&lt;0.7, 2, TRUE, 0)</f>
        <v>#NAME?</v>
      </c>
      <c r="R68" s="11">
        <v>7</v>
      </c>
      <c r="S68" s="12" t="e">
        <f t="array" aca="1" ref="S68" ca="1">_xludf.IFS(R68&gt;52, 1, R68&lt;7, 2, TRUE, 0)</f>
        <v>#NAME?</v>
      </c>
      <c r="T68" s="11">
        <v>138</v>
      </c>
      <c r="U68" s="12" t="e">
        <f t="array" aca="1" ref="U68" ca="1">_xludf.IFS(T68&gt;146, 1, T68&lt;136, 2, TRUE, 0)</f>
        <v>#NAME?</v>
      </c>
      <c r="V68" s="11">
        <v>4.2</v>
      </c>
      <c r="W68" s="12" t="e">
        <f t="array" aca="1" ref="W68" ca="1">_xludf.IFS(V68&gt;5.1, 1, V68&lt;3.5, 2, TRUE, 0)</f>
        <v>#NAME?</v>
      </c>
    </row>
    <row r="69" spans="1:23" ht="15.75" customHeight="1">
      <c r="A69" s="4">
        <v>350633</v>
      </c>
      <c r="B69" s="10" t="s">
        <v>21</v>
      </c>
      <c r="C69" s="2">
        <v>52</v>
      </c>
      <c r="D69" s="11">
        <v>6.68</v>
      </c>
      <c r="E69" s="12" t="e">
        <f t="array" aca="1" ref="E69" ca="1">_xludf.IFS(D69&gt;10, 1, D69&lt;4, 2, TRUE, 0)</f>
        <v>#NAME?</v>
      </c>
      <c r="F69" s="11">
        <v>3.91</v>
      </c>
      <c r="G69" s="12" t="e">
        <f t="array" aca="1" ref="G69" ca="1">_xludf.IFS(F69&gt;6.2, 1, F69&lt;3.7, 2, TRUE, 0)</f>
        <v>#NAME?</v>
      </c>
      <c r="H69" s="11">
        <v>11.6</v>
      </c>
      <c r="I69" s="12" t="e">
        <f t="array" aca="1" ref="I69" ca="1">_xludf.IFS(H69&gt;18, 1, H69&lt;13, 2, TRUE, 0)</f>
        <v>#NAME?</v>
      </c>
      <c r="J69" s="11">
        <v>34.700000000000003</v>
      </c>
      <c r="K69" s="12" t="e">
        <f t="array" aca="1" ref="K69" ca="1">_xludf.IFS(J69&gt;55, 1, J69&lt;34, 2, TRUE, 0)</f>
        <v>#NAME?</v>
      </c>
      <c r="L69" s="11">
        <v>153</v>
      </c>
      <c r="M69" s="12" t="e">
        <f t="array" aca="1" ref="M69" ca="1">_xludf.IFS(L69&gt;100, 1, L69&lt;70, 2, TRUE, 0)</f>
        <v>#NAME?</v>
      </c>
      <c r="N69" s="11">
        <v>80</v>
      </c>
      <c r="O69" s="12" t="e">
        <f t="array" aca="1" ref="O69" ca="1">_xludf.IFS(N69&gt;20, 1, N69&lt;8, 2, TRUE, 0)</f>
        <v>#NAME?</v>
      </c>
      <c r="P69" s="11">
        <v>9.9</v>
      </c>
      <c r="Q69" s="12" t="e">
        <f t="array" aca="1" ref="Q69" ca="1">_xludf.IFS(P69&gt;1.3, 1, P69&lt;0.7, 2, TRUE, 0)</f>
        <v>#NAME?</v>
      </c>
      <c r="R69" s="11">
        <v>11</v>
      </c>
      <c r="S69" s="12" t="e">
        <f t="array" aca="1" ref="S69" ca="1">_xludf.IFS(R69&gt;52, 1, R69&lt;7, 2, TRUE, 0)</f>
        <v>#NAME?</v>
      </c>
      <c r="T69" s="11">
        <v>136</v>
      </c>
      <c r="U69" s="12" t="e">
        <f t="array" aca="1" ref="U69" ca="1">_xludf.IFS(T69&gt;146, 1, T69&lt;136, 2, TRUE, 0)</f>
        <v>#NAME?</v>
      </c>
      <c r="V69" s="11">
        <v>5.4</v>
      </c>
      <c r="W69" s="12" t="e">
        <f t="array" aca="1" ref="W69" ca="1">_xludf.IFS(V69&gt;5.1, 1, V69&lt;3.5, 2, TRUE, 0)</f>
        <v>#NAME?</v>
      </c>
    </row>
    <row r="70" spans="1:23" ht="15.75" customHeight="1">
      <c r="A70" s="1">
        <v>351317</v>
      </c>
      <c r="B70" s="7" t="s">
        <v>11</v>
      </c>
      <c r="C70" s="2">
        <v>65</v>
      </c>
      <c r="D70" s="11">
        <v>6.96</v>
      </c>
      <c r="E70" s="12" t="e">
        <f t="array" aca="1" ref="E70" ca="1">_xludf.IFS(D70&gt;10, 1, D70&lt;4, 2, TRUE, 0)</f>
        <v>#NAME?</v>
      </c>
      <c r="F70" s="11">
        <v>4.16</v>
      </c>
      <c r="G70" s="12" t="e">
        <f t="array" aca="1" ref="G70" ca="1">_xludf.IFS(F70&gt;6.2, 1, F70&lt;3.7, 2, TRUE, 0)</f>
        <v>#NAME?</v>
      </c>
      <c r="H70" s="11">
        <v>9</v>
      </c>
      <c r="I70" s="12" t="e">
        <f t="array" aca="1" ref="I70" ca="1">_xludf.IFS(H70&gt;18, 1, H70&lt;13, 2, TRUE, 0)</f>
        <v>#NAME?</v>
      </c>
      <c r="J70" s="11">
        <v>27.8</v>
      </c>
      <c r="K70" s="12" t="e">
        <f t="array" aca="1" ref="K70" ca="1">_xludf.IFS(J70&gt;55, 1, J70&lt;34, 2, TRUE, 0)</f>
        <v>#NAME?</v>
      </c>
      <c r="L70" s="12">
        <v>269</v>
      </c>
      <c r="M70" s="12" t="e">
        <f t="array" aca="1" ref="M70" ca="1">_xludf.IFS(L70&gt;100, 1, L70&lt;70, 2, TRUE, 0)</f>
        <v>#NAME?</v>
      </c>
      <c r="N70" s="11">
        <v>86.1</v>
      </c>
      <c r="O70" s="12" t="e">
        <f t="array" aca="1" ref="O70" ca="1">_xludf.IFS(N70&gt;20, 1, N70&lt;8, 2, TRUE, 0)</f>
        <v>#NAME?</v>
      </c>
      <c r="P70" s="11">
        <v>12.1</v>
      </c>
      <c r="Q70" s="12" t="e">
        <f t="array" aca="1" ref="Q70" ca="1">_xludf.IFS(P70&gt;1.3, 1, P70&lt;0.7, 2, TRUE, 0)</f>
        <v>#NAME?</v>
      </c>
      <c r="R70" s="11">
        <v>15</v>
      </c>
      <c r="S70" s="12" t="e">
        <f t="array" aca="1" ref="S70" ca="1">_xludf.IFS(R70&gt;52, 1, R70&lt;7, 2, TRUE, 0)</f>
        <v>#NAME?</v>
      </c>
      <c r="T70" s="11">
        <v>135</v>
      </c>
      <c r="U70" s="12" t="e">
        <f t="array" aca="1" ref="U70" ca="1">_xludf.IFS(T70&gt;146, 1, T70&lt;136, 2, TRUE, 0)</f>
        <v>#NAME?</v>
      </c>
      <c r="V70" s="11">
        <v>4.5999999999999996</v>
      </c>
      <c r="W70" s="12" t="e">
        <f t="array" aca="1" ref="W70" ca="1">_xludf.IFS(V70&gt;5.1, 1, V70&lt;3.5, 2, TRUE, 0)</f>
        <v>#NAME?</v>
      </c>
    </row>
    <row r="71" spans="1:23" ht="15.75" customHeight="1">
      <c r="A71" s="1">
        <v>352633</v>
      </c>
      <c r="B71" s="7" t="s">
        <v>21</v>
      </c>
      <c r="C71" s="4">
        <v>50</v>
      </c>
      <c r="D71" s="11">
        <v>7.19</v>
      </c>
      <c r="E71" s="12" t="e">
        <f t="array" aca="1" ref="E71" ca="1">_xludf.IFS(D71&gt;10, 1, D71&lt;4, 2, TRUE, 0)</f>
        <v>#NAME?</v>
      </c>
      <c r="F71" s="11">
        <v>3.24</v>
      </c>
      <c r="G71" s="12" t="e">
        <f t="array" aca="1" ref="G71" ca="1">_xludf.IFS(F71&gt;6.2, 1, F71&lt;3.7, 2, TRUE, 0)</f>
        <v>#NAME?</v>
      </c>
      <c r="H71" s="11">
        <v>9.6</v>
      </c>
      <c r="I71" s="12" t="e">
        <f t="array" aca="1" ref="I71" ca="1">_xludf.IFS(H71&gt;18, 1, H71&lt;13, 2, TRUE, 0)</f>
        <v>#NAME?</v>
      </c>
      <c r="J71" s="11">
        <v>29</v>
      </c>
      <c r="K71" s="12" t="e">
        <f t="array" aca="1" ref="K71" ca="1">_xludf.IFS(J71&gt;55, 1, J71&lt;34, 2, TRUE, 0)</f>
        <v>#NAME?</v>
      </c>
      <c r="L71" s="11">
        <v>312</v>
      </c>
      <c r="M71" s="12" t="e">
        <f t="array" aca="1" ref="M71" ca="1">_xludf.IFS(L71&gt;100, 1, L71&lt;70, 2, TRUE, 0)</f>
        <v>#NAME?</v>
      </c>
      <c r="N71" s="11">
        <v>72.7</v>
      </c>
      <c r="O71" s="12" t="e">
        <f t="array" aca="1" ref="O71" ca="1">_xludf.IFS(N71&gt;20, 1, N71&lt;8, 2, TRUE, 0)</f>
        <v>#NAME?</v>
      </c>
      <c r="P71" s="11">
        <v>6.8</v>
      </c>
      <c r="Q71" s="12" t="e">
        <f t="array" aca="1" ref="Q71" ca="1">_xludf.IFS(P71&gt;1.3, 1, P71&lt;0.7, 2, TRUE, 0)</f>
        <v>#NAME?</v>
      </c>
      <c r="R71" s="11">
        <v>39</v>
      </c>
      <c r="S71" s="12" t="e">
        <f t="array" aca="1" ref="S71" ca="1">_xludf.IFS(R71&gt;52, 1, R71&lt;7, 2, TRUE, 0)</f>
        <v>#NAME?</v>
      </c>
      <c r="T71" s="11">
        <v>138</v>
      </c>
      <c r="U71" s="12" t="e">
        <f t="array" aca="1" ref="U71" ca="1">_xludf.IFS(T71&gt;146, 1, T71&lt;136, 2, TRUE, 0)</f>
        <v>#NAME?</v>
      </c>
      <c r="V71" s="11">
        <v>4.0999999999999996</v>
      </c>
      <c r="W71" s="12" t="e">
        <f t="array" aca="1" ref="W71" ca="1">_xludf.IFS(V71&gt;5.1, 1, V71&lt;3.5, 2, TRUE, 0)</f>
        <v>#NAME?</v>
      </c>
    </row>
    <row r="72" spans="1:23" ht="15.75" customHeight="1">
      <c r="A72" s="1">
        <v>356450</v>
      </c>
      <c r="B72" s="7" t="s">
        <v>11</v>
      </c>
      <c r="C72" s="4">
        <v>79</v>
      </c>
      <c r="D72" s="11">
        <v>9.1300000000000008</v>
      </c>
      <c r="E72" s="12" t="e">
        <f t="array" aca="1" ref="E72" ca="1">_xludf.IFS(D72&gt;10, 1, D72&lt;4, 2, TRUE, 0)</f>
        <v>#NAME?</v>
      </c>
      <c r="F72" s="11">
        <v>3</v>
      </c>
      <c r="G72" s="12" t="e">
        <f t="array" aca="1" ref="G72" ca="1">_xludf.IFS(F72&gt;6.2, 1, F72&lt;3.7, 2, TRUE, 0)</f>
        <v>#NAME?</v>
      </c>
      <c r="H72" s="11">
        <v>9.3000000000000007</v>
      </c>
      <c r="I72" s="12" t="e">
        <f t="array" aca="1" ref="I72" ca="1">_xludf.IFS(H72&gt;18, 1, H72&lt;13, 2, TRUE, 0)</f>
        <v>#NAME?</v>
      </c>
      <c r="J72" s="11">
        <v>28</v>
      </c>
      <c r="K72" s="12" t="e">
        <f t="array" aca="1" ref="K72" ca="1">_xludf.IFS(J72&gt;55, 1, J72&lt;34, 2, TRUE, 0)</f>
        <v>#NAME?</v>
      </c>
      <c r="L72" s="11">
        <v>107</v>
      </c>
      <c r="M72" s="12" t="e">
        <f t="array" aca="1" ref="M72" ca="1">_xludf.IFS(L72&gt;100, 1, L72&lt;70, 2, TRUE, 0)</f>
        <v>#NAME?</v>
      </c>
      <c r="N72" s="11">
        <v>89.9</v>
      </c>
      <c r="O72" s="12" t="e">
        <f t="array" aca="1" ref="O72" ca="1">_xludf.IFS(N72&gt;20, 1, N72&lt;8, 2, TRUE, 0)</f>
        <v>#NAME?</v>
      </c>
      <c r="P72" s="11">
        <v>8.1999999999999993</v>
      </c>
      <c r="Q72" s="12" t="e">
        <f t="array" aca="1" ref="Q72" ca="1">_xludf.IFS(P72&gt;1.3, 1, P72&lt;0.7, 2, TRUE, 0)</f>
        <v>#NAME?</v>
      </c>
      <c r="R72" s="11">
        <v>12</v>
      </c>
      <c r="S72" s="12" t="e">
        <f t="array" aca="1" ref="S72" ca="1">_xludf.IFS(R72&gt;52, 1, R72&lt;7, 2, TRUE, 0)</f>
        <v>#NAME?</v>
      </c>
      <c r="T72" s="11">
        <v>148</v>
      </c>
      <c r="U72" s="12" t="e">
        <f t="array" aca="1" ref="U72" ca="1">_xludf.IFS(T72&gt;146, 1, T72&lt;136, 2, TRUE, 0)</f>
        <v>#NAME?</v>
      </c>
      <c r="V72" s="11">
        <v>4.5</v>
      </c>
      <c r="W72" s="12" t="e">
        <f t="array" aca="1" ref="W72" ca="1">_xludf.IFS(V72&gt;5.1, 1, V72&lt;3.5, 2, TRUE, 0)</f>
        <v>#NAME?</v>
      </c>
    </row>
    <row r="73" spans="1:23" ht="15.75" customHeight="1">
      <c r="A73" s="4">
        <v>356759</v>
      </c>
      <c r="B73" s="10" t="s">
        <v>21</v>
      </c>
      <c r="C73" s="4">
        <v>54</v>
      </c>
      <c r="D73" s="11">
        <v>5.8</v>
      </c>
      <c r="E73" s="12" t="e">
        <f t="array" aca="1" ref="E73" ca="1">_xludf.IFS(D73&gt;10, 1, D73&lt;4, 2, TRUE, 0)</f>
        <v>#NAME?</v>
      </c>
      <c r="F73" s="11">
        <v>3.63</v>
      </c>
      <c r="G73" s="12" t="e">
        <f t="array" aca="1" ref="G73" ca="1">_xludf.IFS(F73&gt;6.2, 1, F73&lt;3.7, 2, TRUE, 0)</f>
        <v>#NAME?</v>
      </c>
      <c r="H73" s="11">
        <v>11</v>
      </c>
      <c r="I73" s="12" t="e">
        <f t="array" aca="1" ref="I73" ca="1">_xludf.IFS(H73&gt;18, 1, H73&lt;13, 2, TRUE, 0)</f>
        <v>#NAME?</v>
      </c>
      <c r="J73" s="11">
        <v>31.7</v>
      </c>
      <c r="K73" s="12" t="e">
        <f t="array" aca="1" ref="K73" ca="1">_xludf.IFS(J73&gt;55, 1, J73&lt;34, 2, TRUE, 0)</f>
        <v>#NAME?</v>
      </c>
      <c r="L73" s="11">
        <v>121</v>
      </c>
      <c r="M73" s="12" t="e">
        <f t="array" aca="1" ref="M73" ca="1">_xludf.IFS(L73&gt;100, 1, L73&lt;70, 2, TRUE, 0)</f>
        <v>#NAME?</v>
      </c>
      <c r="N73" s="11">
        <v>110.9</v>
      </c>
      <c r="O73" s="12" t="e">
        <f t="array" aca="1" ref="O73" ca="1">_xludf.IFS(N73&gt;20, 1, N73&lt;8, 2, TRUE, 0)</f>
        <v>#NAME?</v>
      </c>
      <c r="P73" s="11">
        <v>10.9</v>
      </c>
      <c r="Q73" s="12" t="e">
        <f t="array" aca="1" ref="Q73" ca="1">_xludf.IFS(P73&gt;1.3, 1, P73&lt;0.7, 2, TRUE, 0)</f>
        <v>#NAME?</v>
      </c>
      <c r="R73" s="11">
        <v>15</v>
      </c>
      <c r="S73" s="12" t="e">
        <f t="array" aca="1" ref="S73" ca="1">_xludf.IFS(R73&gt;52, 1, R73&lt;7, 2, TRUE, 0)</f>
        <v>#NAME?</v>
      </c>
      <c r="T73" s="11">
        <v>138</v>
      </c>
      <c r="U73" s="12" t="e">
        <f t="array" aca="1" ref="U73" ca="1">_xludf.IFS(T73&gt;146, 1, T73&lt;136, 2, TRUE, 0)</f>
        <v>#NAME?</v>
      </c>
      <c r="V73" s="11">
        <v>4.8</v>
      </c>
      <c r="W73" s="12" t="e">
        <f t="array" aca="1" ref="W73" ca="1">_xludf.IFS(V73&gt;5.1, 1, V73&lt;3.5, 2, TRUE, 0)</f>
        <v>#NAME?</v>
      </c>
    </row>
    <row r="74" spans="1:23" ht="15.75" customHeight="1">
      <c r="A74" s="1">
        <v>356832</v>
      </c>
      <c r="B74" s="7" t="s">
        <v>11</v>
      </c>
      <c r="C74" s="4">
        <v>61</v>
      </c>
      <c r="D74" s="11">
        <v>6.6</v>
      </c>
      <c r="E74" s="12" t="e">
        <f t="array" aca="1" ref="E74" ca="1">_xludf.IFS(D74&gt;10, 1, D74&lt;4, 2, TRUE, 0)</f>
        <v>#NAME?</v>
      </c>
      <c r="F74" s="11">
        <v>3.59</v>
      </c>
      <c r="G74" s="12" t="e">
        <f t="array" aca="1" ref="G74" ca="1">_xludf.IFS(F74&gt;6.2, 1, F74&lt;3.7, 2, TRUE, 0)</f>
        <v>#NAME?</v>
      </c>
      <c r="H74" s="11">
        <v>10.7</v>
      </c>
      <c r="I74" s="12" t="e">
        <f t="array" aca="1" ref="I74" ca="1">_xludf.IFS(H74&gt;18, 1, H74&lt;13, 2, TRUE, 0)</f>
        <v>#NAME?</v>
      </c>
      <c r="J74" s="11">
        <v>30.4</v>
      </c>
      <c r="K74" s="12" t="e">
        <f t="array" aca="1" ref="K74" ca="1">_xludf.IFS(J74&gt;55, 1, J74&lt;34, 2, TRUE, 0)</f>
        <v>#NAME?</v>
      </c>
      <c r="L74" s="11">
        <v>248</v>
      </c>
      <c r="M74" s="12" t="e">
        <f t="array" aca="1" ref="M74" ca="1">_xludf.IFS(L74&gt;100, 1, L74&lt;70, 2, TRUE, 0)</f>
        <v>#NAME?</v>
      </c>
      <c r="N74" s="11">
        <v>81.5</v>
      </c>
      <c r="O74" s="12" t="e">
        <f t="array" aca="1" ref="O74" ca="1">_xludf.IFS(N74&gt;20, 1, N74&lt;8, 2, TRUE, 0)</f>
        <v>#NAME?</v>
      </c>
      <c r="P74" s="11">
        <v>9</v>
      </c>
      <c r="Q74" s="12" t="e">
        <f t="array" aca="1" ref="Q74" ca="1">_xludf.IFS(P74&gt;1.3, 1, P74&lt;0.7, 2, TRUE, 0)</f>
        <v>#NAME?</v>
      </c>
      <c r="R74" s="11">
        <v>47</v>
      </c>
      <c r="S74" s="12" t="e">
        <f t="array" aca="1" ref="S74" ca="1">_xludf.IFS(R74&gt;52, 1, R74&lt;7, 2, TRUE, 0)</f>
        <v>#NAME?</v>
      </c>
      <c r="T74" s="11">
        <v>134</v>
      </c>
      <c r="U74" s="12" t="e">
        <f t="array" aca="1" ref="U74" ca="1">_xludf.IFS(T74&gt;146, 1, T74&lt;136, 2, TRUE, 0)</f>
        <v>#NAME?</v>
      </c>
      <c r="V74" s="11">
        <v>4.3</v>
      </c>
      <c r="W74" s="12" t="e">
        <f t="array" aca="1" ref="W74" ca="1">_xludf.IFS(V74&gt;5.1, 1, V74&lt;3.5, 2, TRUE, 0)</f>
        <v>#NAME?</v>
      </c>
    </row>
    <row r="75" spans="1:23" ht="15.75" customHeight="1">
      <c r="A75" s="4">
        <v>357019</v>
      </c>
      <c r="B75" s="10" t="s">
        <v>11</v>
      </c>
      <c r="C75" s="4">
        <v>64</v>
      </c>
      <c r="D75" s="11">
        <v>8.1199999999999992</v>
      </c>
      <c r="E75" s="12" t="e">
        <f t="array" aca="1" ref="E75" ca="1">_xludf.IFS(D75&gt;10, 1, D75&lt;4, 2, TRUE, 0)</f>
        <v>#NAME?</v>
      </c>
      <c r="F75" s="11">
        <v>5.09</v>
      </c>
      <c r="G75" s="12" t="e">
        <f t="array" aca="1" ref="G75" ca="1">_xludf.IFS(F75&gt;6.2, 1, F75&lt;3.7, 2, TRUE, 0)</f>
        <v>#NAME?</v>
      </c>
      <c r="H75" s="11">
        <v>11</v>
      </c>
      <c r="I75" s="12" t="e">
        <f t="array" aca="1" ref="I75" ca="1">_xludf.IFS(H75&gt;18, 1, H75&lt;13, 2, TRUE, 0)</f>
        <v>#NAME?</v>
      </c>
      <c r="J75" s="11">
        <v>35.4</v>
      </c>
      <c r="K75" s="12" t="e">
        <f t="array" aca="1" ref="K75" ca="1">_xludf.IFS(J75&gt;55, 1, J75&lt;34, 2, TRUE, 0)</f>
        <v>#NAME?</v>
      </c>
      <c r="L75" s="11">
        <v>98</v>
      </c>
      <c r="M75" s="12" t="e">
        <f t="array" aca="1" ref="M75" ca="1">_xludf.IFS(L75&gt;100, 1, L75&lt;70, 2, TRUE, 0)</f>
        <v>#NAME?</v>
      </c>
      <c r="N75" s="11">
        <v>85.8</v>
      </c>
      <c r="O75" s="12" t="e">
        <f t="array" aca="1" ref="O75" ca="1">_xludf.IFS(N75&gt;20, 1, N75&lt;8, 2, TRUE, 0)</f>
        <v>#NAME?</v>
      </c>
      <c r="P75" s="11">
        <v>9.5</v>
      </c>
      <c r="Q75" s="12" t="e">
        <f t="array" aca="1" ref="Q75" ca="1">_xludf.IFS(P75&gt;1.3, 1, P75&lt;0.7, 2, TRUE, 0)</f>
        <v>#NAME?</v>
      </c>
      <c r="R75" s="11">
        <v>14</v>
      </c>
      <c r="S75" s="12" t="e">
        <f t="array" aca="1" ref="S75" ca="1">_xludf.IFS(R75&gt;52, 1, R75&lt;7, 2, TRUE, 0)</f>
        <v>#NAME?</v>
      </c>
      <c r="T75" s="11">
        <v>141</v>
      </c>
      <c r="U75" s="12" t="e">
        <f t="array" aca="1" ref="U75" ca="1">_xludf.IFS(T75&gt;146, 1, T75&lt;136, 2, TRUE, 0)</f>
        <v>#NAME?</v>
      </c>
      <c r="V75" s="11">
        <v>5.3</v>
      </c>
      <c r="W75" s="12" t="e">
        <f t="array" aca="1" ref="W75" ca="1">_xludf.IFS(V75&gt;5.1, 1, V75&lt;3.5, 2, TRUE, 0)</f>
        <v>#NAME?</v>
      </c>
    </row>
    <row r="76" spans="1:23" ht="15.75" customHeight="1">
      <c r="A76" s="4">
        <v>357736</v>
      </c>
      <c r="B76" s="10" t="s">
        <v>21</v>
      </c>
      <c r="C76" s="2">
        <v>57</v>
      </c>
      <c r="D76" s="11">
        <v>13.42</v>
      </c>
      <c r="E76" s="12" t="e">
        <f t="array" aca="1" ref="E76" ca="1">_xludf.IFS(D76&gt;10, 1, D76&lt;4, 2, TRUE, 0)</f>
        <v>#NAME?</v>
      </c>
      <c r="F76" s="11">
        <v>3.44</v>
      </c>
      <c r="G76" s="12" t="e">
        <f t="array" aca="1" ref="G76" ca="1">_xludf.IFS(F76&gt;6.2, 1, F76&lt;3.7, 2, TRUE, 0)</f>
        <v>#NAME?</v>
      </c>
      <c r="H76" s="11">
        <v>10.8</v>
      </c>
      <c r="I76" s="12" t="e">
        <f t="array" aca="1" ref="I76" ca="1">_xludf.IFS(H76&gt;18, 1, H76&lt;13, 2, TRUE, 0)</f>
        <v>#NAME?</v>
      </c>
      <c r="J76" s="11">
        <v>32.5</v>
      </c>
      <c r="K76" s="12" t="e">
        <f t="array" aca="1" ref="K76" ca="1">_xludf.IFS(J76&gt;55, 1, J76&lt;34, 2, TRUE, 0)</f>
        <v>#NAME?</v>
      </c>
      <c r="L76" s="12">
        <v>105</v>
      </c>
      <c r="M76" s="12" t="e">
        <f t="array" aca="1" ref="M76" ca="1">_xludf.IFS(L76&gt;100, 1, L76&lt;70, 2, TRUE, 0)</f>
        <v>#NAME?</v>
      </c>
      <c r="N76" s="11">
        <v>57</v>
      </c>
      <c r="O76" s="12" t="e">
        <f t="array" aca="1" ref="O76" ca="1">_xludf.IFS(N76&gt;20, 1, N76&lt;8, 2, TRUE, 0)</f>
        <v>#NAME?</v>
      </c>
      <c r="P76" s="11">
        <v>6.6</v>
      </c>
      <c r="Q76" s="12" t="e">
        <f t="array" aca="1" ref="Q76" ca="1">_xludf.IFS(P76&gt;1.3, 1, P76&lt;0.7, 2, TRUE, 0)</f>
        <v>#NAME?</v>
      </c>
      <c r="R76" s="11">
        <v>18</v>
      </c>
      <c r="S76" s="12" t="e">
        <f t="array" aca="1" ref="S76" ca="1">_xludf.IFS(R76&gt;52, 1, R76&lt;7, 2, TRUE, 0)</f>
        <v>#NAME?</v>
      </c>
      <c r="T76" s="11">
        <v>141</v>
      </c>
      <c r="U76" s="12" t="e">
        <f t="array" aca="1" ref="U76" ca="1">_xludf.IFS(T76&gt;146, 1, T76&lt;136, 2, TRUE, 0)</f>
        <v>#NAME?</v>
      </c>
      <c r="V76" s="11">
        <v>3.8</v>
      </c>
      <c r="W76" s="12" t="e">
        <f t="array" aca="1" ref="W76" ca="1">_xludf.IFS(V76&gt;5.1, 1, V76&lt;3.5, 2, TRUE, 0)</f>
        <v>#NAME?</v>
      </c>
    </row>
    <row r="77" spans="1:23" ht="15.75" customHeight="1">
      <c r="A77" s="4">
        <v>359546</v>
      </c>
      <c r="B77" s="10" t="s">
        <v>11</v>
      </c>
      <c r="C77" s="2">
        <v>74</v>
      </c>
      <c r="D77" s="11">
        <v>8.5500000000000007</v>
      </c>
      <c r="E77" s="12" t="e">
        <f t="array" aca="1" ref="E77" ca="1">_xludf.IFS(D77&gt;10, 1, D77&lt;4, 2, TRUE, 0)</f>
        <v>#NAME?</v>
      </c>
      <c r="F77" s="11">
        <v>3.83</v>
      </c>
      <c r="G77" s="12" t="e">
        <f t="array" aca="1" ref="G77" ca="1">_xludf.IFS(F77&gt;6.2, 1, F77&lt;3.7, 2, TRUE, 0)</f>
        <v>#NAME?</v>
      </c>
      <c r="H77" s="11">
        <v>11.6</v>
      </c>
      <c r="I77" s="12" t="e">
        <f t="array" aca="1" ref="I77" ca="1">_xludf.IFS(H77&gt;18, 1, H77&lt;13, 2, TRUE, 0)</f>
        <v>#NAME?</v>
      </c>
      <c r="J77" s="11">
        <v>35.200000000000003</v>
      </c>
      <c r="K77" s="12" t="e">
        <f t="array" aca="1" ref="K77" ca="1">_xludf.IFS(J77&gt;55, 1, J77&lt;34, 2, TRUE, 0)</f>
        <v>#NAME?</v>
      </c>
      <c r="L77" s="11">
        <v>178</v>
      </c>
      <c r="M77" s="12" t="e">
        <f t="array" aca="1" ref="M77" ca="1">_xludf.IFS(L77&gt;100, 1, L77&lt;70, 2, TRUE, 0)</f>
        <v>#NAME?</v>
      </c>
      <c r="N77" s="11">
        <v>45.9</v>
      </c>
      <c r="O77" s="12" t="e">
        <f t="array" aca="1" ref="O77" ca="1">_xludf.IFS(N77&gt;20, 1, N77&lt;8, 2, TRUE, 0)</f>
        <v>#NAME?</v>
      </c>
      <c r="P77" s="11">
        <v>9</v>
      </c>
      <c r="Q77" s="12" t="e">
        <f t="array" aca="1" ref="Q77" ca="1">_xludf.IFS(P77&gt;1.3, 1, P77&lt;0.7, 2, TRUE, 0)</f>
        <v>#NAME?</v>
      </c>
      <c r="R77" s="11">
        <v>9</v>
      </c>
      <c r="S77" s="12" t="e">
        <f t="array" aca="1" ref="S77" ca="1">_xludf.IFS(R77&gt;52, 1, R77&lt;7, 2, TRUE, 0)</f>
        <v>#NAME?</v>
      </c>
      <c r="T77" s="11">
        <v>142</v>
      </c>
      <c r="U77" s="12" t="e">
        <f t="array" aca="1" ref="U77" ca="1">_xludf.IFS(T77&gt;146, 1, T77&lt;136, 2, TRUE, 0)</f>
        <v>#NAME?</v>
      </c>
      <c r="V77" s="11">
        <v>4.5999999999999996</v>
      </c>
      <c r="W77" s="12" t="e">
        <f t="array" aca="1" ref="W77" ca="1">_xludf.IFS(V77&gt;5.1, 1, V77&lt;3.5, 2, TRUE, 0)</f>
        <v>#NAME?</v>
      </c>
    </row>
    <row r="78" spans="1:23" ht="15.75" customHeight="1">
      <c r="A78" s="4">
        <v>359647</v>
      </c>
      <c r="B78" s="10" t="s">
        <v>21</v>
      </c>
      <c r="C78" s="4">
        <v>49</v>
      </c>
      <c r="D78" s="11">
        <v>8.8699999999999992</v>
      </c>
      <c r="E78" s="12" t="e">
        <f t="array" aca="1" ref="E78" ca="1">_xludf.IFS(D78&gt;10, 1, D78&lt;4, 2, TRUE, 0)</f>
        <v>#NAME?</v>
      </c>
      <c r="F78" s="11">
        <v>3.11</v>
      </c>
      <c r="G78" s="12" t="e">
        <f t="array" aca="1" ref="G78" ca="1">_xludf.IFS(F78&gt;6.2, 1, F78&lt;3.7, 2, TRUE, 0)</f>
        <v>#NAME?</v>
      </c>
      <c r="H78" s="11">
        <v>9.3000000000000007</v>
      </c>
      <c r="I78" s="12" t="e">
        <f t="array" aca="1" ref="I78" ca="1">_xludf.IFS(H78&gt;18, 1, H78&lt;13, 2, TRUE, 0)</f>
        <v>#NAME?</v>
      </c>
      <c r="J78" s="11">
        <v>28.2</v>
      </c>
      <c r="K78" s="12" t="e">
        <f t="array" aca="1" ref="K78" ca="1">_xludf.IFS(J78&gt;55, 1, J78&lt;34, 2, TRUE, 0)</f>
        <v>#NAME?</v>
      </c>
      <c r="L78" s="11">
        <v>256</v>
      </c>
      <c r="M78" s="12" t="e">
        <f t="array" aca="1" ref="M78" ca="1">_xludf.IFS(L78&gt;100, 1, L78&lt;70, 2, TRUE, 0)</f>
        <v>#NAME?</v>
      </c>
      <c r="N78" s="11">
        <v>74.599999999999994</v>
      </c>
      <c r="O78" s="12" t="e">
        <f t="array" aca="1" ref="O78" ca="1">_xludf.IFS(N78&gt;20, 1, N78&lt;8, 2, TRUE, 0)</f>
        <v>#NAME?</v>
      </c>
      <c r="P78" s="11">
        <v>9.4</v>
      </c>
      <c r="Q78" s="12" t="e">
        <f t="array" aca="1" ref="Q78" ca="1">_xludf.IFS(P78&gt;1.3, 1, P78&lt;0.7, 2, TRUE, 0)</f>
        <v>#NAME?</v>
      </c>
      <c r="R78" s="11">
        <v>11</v>
      </c>
      <c r="S78" s="12" t="e">
        <f t="array" aca="1" ref="S78" ca="1">_xludf.IFS(R78&gt;52, 1, R78&lt;7, 2, TRUE, 0)</f>
        <v>#NAME?</v>
      </c>
      <c r="T78" s="11">
        <v>138</v>
      </c>
      <c r="U78" s="12" t="e">
        <f t="array" aca="1" ref="U78" ca="1">_xludf.IFS(T78&gt;146, 1, T78&lt;136, 2, TRUE, 0)</f>
        <v>#NAME?</v>
      </c>
      <c r="V78" s="11">
        <v>4.3</v>
      </c>
      <c r="W78" s="12" t="e">
        <f t="array" aca="1" ref="W78" ca="1">_xludf.IFS(V78&gt;5.1, 1, V78&lt;3.5, 2, TRUE, 0)</f>
        <v>#NAME?</v>
      </c>
    </row>
    <row r="79" spans="1:23" ht="15.75" customHeight="1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15.75" customHeight="1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4:23" ht="15.75" customHeight="1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4:23" ht="15.75" customHeight="1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4:23" ht="15.75" customHeight="1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4:23" ht="15.75" customHeight="1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4:23" ht="15.75" customHeight="1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4:23" ht="15.75" customHeight="1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4:23" ht="15.75" customHeight="1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4:23" ht="15.75" customHeight="1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4:23" ht="15.75" customHeight="1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4:23" ht="15.75" customHeight="1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4:23" ht="15.75" customHeight="1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4:23" ht="15.75" customHeight="1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4:23" ht="15.75" customHeight="1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4:23" ht="15.75" customHeight="1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4:23" ht="15.75" customHeight="1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4:23" ht="15.75" customHeight="1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4:23" ht="15.75" customHeight="1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4:23" ht="15.75" customHeight="1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4:23" ht="15.75" customHeight="1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4:23" ht="15.75" customHeight="1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4:23" ht="15.75" customHeight="1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4:23" ht="15.75" customHeight="1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4:23" ht="15.75" customHeight="1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4:23" ht="15.75" customHeight="1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4:23" ht="15.75" customHeight="1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4:23" ht="15.75" customHeight="1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4:23" ht="15.75" customHeight="1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4:23" ht="15.75" customHeight="1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4:23" ht="15.75" customHeight="1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4:23" ht="15.75" customHeight="1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4:23" ht="15.75" customHeight="1"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4:23" ht="15.75" customHeight="1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15.75" customHeight="1"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15.75" customHeight="1"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15.75" customHeight="1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15.75" customHeight="1"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15.75" customHeight="1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15.75" customHeight="1">
      <c r="A118" s="4"/>
      <c r="B118" s="10"/>
      <c r="C118" s="4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15.75" customHeight="1">
      <c r="A119" s="4"/>
      <c r="B119" s="10"/>
      <c r="C119" s="4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15.75" customHeight="1">
      <c r="A120" s="4"/>
      <c r="B120" s="10"/>
      <c r="C120" s="4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15.75" customHeight="1">
      <c r="A121" s="4"/>
      <c r="B121" s="10"/>
      <c r="C121" s="4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15.75" customHeight="1">
      <c r="A122" s="4"/>
      <c r="B122" s="10"/>
      <c r="C122" s="4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5.75" customHeight="1">
      <c r="A123" s="4"/>
      <c r="B123" s="10"/>
      <c r="C123" s="4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5.75" customHeight="1">
      <c r="A124" s="4"/>
      <c r="B124" s="10"/>
      <c r="C124" s="4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15.75" customHeight="1">
      <c r="A125" s="4"/>
      <c r="B125" s="10"/>
      <c r="C125" s="4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15.75" customHeight="1">
      <c r="A126" s="4"/>
      <c r="B126" s="10"/>
      <c r="C126" s="4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5.75" customHeight="1">
      <c r="A127" s="4"/>
      <c r="B127" s="10"/>
      <c r="C127" s="4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15.75" customHeight="1">
      <c r="A128" s="4"/>
      <c r="B128" s="10"/>
      <c r="C128" s="4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15.75" customHeight="1">
      <c r="A129" s="4"/>
      <c r="B129" s="10"/>
      <c r="C129" s="4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5.75" customHeight="1">
      <c r="A130" s="4"/>
      <c r="B130" s="10"/>
      <c r="C130" s="4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15.75" customHeight="1">
      <c r="A131" s="4"/>
      <c r="B131" s="10"/>
      <c r="C131" s="4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5.75" customHeight="1">
      <c r="A132" s="4"/>
      <c r="B132" s="10"/>
      <c r="C132" s="4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15.75" customHeight="1">
      <c r="A133" s="4"/>
      <c r="B133" s="10"/>
      <c r="C133" s="4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5.75" customHeight="1">
      <c r="A134" s="4"/>
      <c r="B134" s="10"/>
      <c r="C134" s="4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15.75" customHeight="1">
      <c r="A135" s="4"/>
      <c r="B135" s="10"/>
      <c r="C135" s="4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5.75" customHeight="1">
      <c r="A136" s="4"/>
      <c r="B136" s="10"/>
      <c r="C136" s="4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15.75" customHeight="1">
      <c r="A137" s="4"/>
      <c r="B137" s="10"/>
      <c r="C137" s="4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5.75" customHeight="1">
      <c r="A138" s="4"/>
      <c r="B138" s="10"/>
      <c r="C138" s="4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15.75" customHeight="1">
      <c r="A139" s="4"/>
      <c r="B139" s="10"/>
      <c r="C139" s="4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15.75" customHeight="1">
      <c r="A140" s="4"/>
      <c r="B140" s="10"/>
      <c r="C140" s="4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15.75" customHeight="1">
      <c r="A141" s="4"/>
      <c r="B141" s="10"/>
      <c r="C141" s="4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15.75" customHeight="1">
      <c r="A142" s="4"/>
      <c r="B142" s="10"/>
      <c r="C142" s="4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5.75" customHeight="1">
      <c r="A143" s="4"/>
      <c r="B143" s="10"/>
      <c r="C143" s="4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15.75" customHeight="1">
      <c r="A144" s="4"/>
      <c r="B144" s="10"/>
      <c r="C144" s="4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15.75" customHeight="1">
      <c r="A145" s="4"/>
      <c r="B145" s="10"/>
      <c r="C145" s="4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15.75" customHeight="1">
      <c r="A146" s="4"/>
      <c r="B146" s="10"/>
      <c r="C146" s="4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15.75" customHeight="1">
      <c r="A147" s="4"/>
      <c r="B147" s="10"/>
      <c r="C147" s="4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15.75" customHeight="1">
      <c r="A148" s="4"/>
      <c r="B148" s="10"/>
      <c r="C148" s="4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15.75" customHeight="1">
      <c r="A149" s="4"/>
      <c r="B149" s="10"/>
      <c r="C149" s="4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15.75" customHeight="1">
      <c r="A150" s="4"/>
      <c r="B150" s="10"/>
      <c r="C150" s="4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15.75" customHeight="1">
      <c r="A151" s="4"/>
      <c r="B151" s="10"/>
      <c r="C151" s="4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5.75" customHeight="1">
      <c r="A152" s="4"/>
      <c r="B152" s="10"/>
      <c r="C152" s="4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5.75" customHeight="1">
      <c r="A153" s="4"/>
      <c r="B153" s="10"/>
      <c r="C153" s="4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5.75" customHeight="1">
      <c r="A154" s="4"/>
      <c r="B154" s="10"/>
      <c r="C154" s="4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5.75" customHeight="1">
      <c r="A155" s="4"/>
      <c r="B155" s="10"/>
      <c r="C155" s="4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5.75" customHeight="1">
      <c r="A156" s="4"/>
      <c r="B156" s="10"/>
      <c r="C156" s="4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5.75" customHeight="1">
      <c r="A157" s="4"/>
      <c r="B157" s="10"/>
      <c r="C157" s="4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5.75" customHeight="1">
      <c r="A158" s="4"/>
      <c r="B158" s="10"/>
      <c r="C158" s="4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5.75" customHeight="1">
      <c r="A159" s="4"/>
      <c r="B159" s="10"/>
      <c r="C159" s="4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15.75" customHeight="1">
      <c r="A160" s="4"/>
      <c r="B160" s="10"/>
      <c r="C160" s="4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15.75" customHeight="1">
      <c r="A161" s="4"/>
      <c r="B161" s="10"/>
      <c r="C161" s="4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15.75" customHeight="1">
      <c r="A162" s="4"/>
      <c r="B162" s="10"/>
      <c r="C162" s="4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15.75" customHeight="1">
      <c r="A163" s="4"/>
      <c r="B163" s="10"/>
      <c r="C163" s="4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15.75" customHeight="1">
      <c r="A164" s="4"/>
      <c r="B164" s="10"/>
      <c r="C164" s="4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5.75" customHeight="1">
      <c r="A165" s="4"/>
      <c r="B165" s="10"/>
      <c r="C165" s="4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5.75" customHeight="1">
      <c r="A166" s="4"/>
      <c r="B166" s="10"/>
      <c r="C166" s="4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15.75" customHeight="1">
      <c r="A167" s="4"/>
      <c r="B167" s="10"/>
      <c r="C167" s="4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15.75" customHeight="1">
      <c r="A168" s="4"/>
      <c r="B168" s="10"/>
      <c r="C168" s="4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15.75" customHeight="1">
      <c r="A169" s="4"/>
      <c r="B169" s="10"/>
      <c r="C169" s="4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15.75" customHeight="1">
      <c r="A170" s="4"/>
      <c r="B170" s="10"/>
      <c r="C170" s="4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15.75" customHeight="1">
      <c r="A171" s="4"/>
      <c r="B171" s="10"/>
      <c r="C171" s="4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15.75" customHeight="1">
      <c r="A172" s="4"/>
      <c r="B172" s="10"/>
      <c r="C172" s="4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15.75" customHeight="1">
      <c r="A173" s="4"/>
      <c r="B173" s="10"/>
      <c r="C173" s="4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15.75" customHeight="1">
      <c r="A174" s="4"/>
      <c r="B174" s="10"/>
      <c r="C174" s="4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15.75" customHeight="1">
      <c r="A175" s="4"/>
      <c r="B175" s="10"/>
      <c r="C175" s="4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15.75" customHeight="1">
      <c r="A176" s="4"/>
      <c r="B176" s="10"/>
      <c r="C176" s="4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15.75" customHeight="1">
      <c r="A177" s="4"/>
      <c r="B177" s="10"/>
      <c r="C177" s="4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15.75" customHeight="1">
      <c r="A178" s="4"/>
      <c r="B178" s="10"/>
      <c r="C178" s="4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15.75" customHeight="1">
      <c r="A179" s="4"/>
      <c r="B179" s="10"/>
      <c r="C179" s="4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15.75" customHeight="1">
      <c r="A180" s="4"/>
      <c r="B180" s="10"/>
      <c r="C180" s="4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15.75" customHeight="1">
      <c r="A181" s="4"/>
      <c r="B181" s="10"/>
      <c r="C181" s="4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15.75" customHeight="1">
      <c r="A182" s="4"/>
      <c r="B182" s="10"/>
      <c r="C182" s="4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15.75" customHeight="1">
      <c r="A183" s="4"/>
      <c r="B183" s="10"/>
      <c r="C183" s="4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15.75" customHeight="1">
      <c r="A184" s="4"/>
      <c r="B184" s="10"/>
      <c r="C184" s="4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ht="15.75" customHeight="1">
      <c r="A185" s="4"/>
      <c r="B185" s="10"/>
      <c r="C185" s="4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ht="15.75" customHeight="1">
      <c r="A186" s="4"/>
      <c r="B186" s="10"/>
      <c r="C186" s="4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ht="15.75" customHeight="1">
      <c r="A187" s="4"/>
      <c r="B187" s="10"/>
      <c r="C187" s="4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15.75" customHeight="1">
      <c r="A188" s="4"/>
      <c r="B188" s="10"/>
      <c r="C188" s="4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5.75" customHeight="1">
      <c r="A189" s="4"/>
      <c r="B189" s="10"/>
      <c r="C189" s="4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15.75" customHeight="1">
      <c r="A190" s="4"/>
      <c r="B190" s="10"/>
      <c r="C190" s="4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15.75" customHeight="1">
      <c r="A191" s="4"/>
      <c r="B191" s="10"/>
      <c r="C191" s="4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15.75" customHeight="1">
      <c r="A192" s="4"/>
      <c r="B192" s="10"/>
      <c r="C192" s="4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15.75" customHeight="1">
      <c r="A193" s="4"/>
      <c r="B193" s="10"/>
      <c r="C193" s="4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15.75" customHeight="1">
      <c r="A194" s="4"/>
      <c r="B194" s="10"/>
      <c r="C194" s="4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15.75" customHeight="1">
      <c r="A195" s="4"/>
      <c r="B195" s="10"/>
      <c r="C195" s="4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15.75" customHeight="1">
      <c r="A196" s="4"/>
      <c r="B196" s="10"/>
      <c r="C196" s="4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15.75" customHeight="1">
      <c r="A197" s="4"/>
      <c r="B197" s="10"/>
      <c r="C197" s="4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15.75" customHeight="1">
      <c r="A198" s="4"/>
      <c r="B198" s="10"/>
      <c r="C198" s="4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15.75" customHeight="1">
      <c r="A199" s="4"/>
      <c r="B199" s="10"/>
      <c r="C199" s="4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15.75" customHeight="1">
      <c r="A200" s="4"/>
      <c r="B200" s="10"/>
      <c r="C200" s="4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15.75" customHeight="1">
      <c r="A201" s="4"/>
      <c r="B201" s="10"/>
      <c r="C201" s="4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15.75" customHeight="1">
      <c r="A202" s="4"/>
      <c r="B202" s="10"/>
      <c r="C202" s="4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15.75" customHeight="1">
      <c r="A203" s="4"/>
      <c r="B203" s="10"/>
      <c r="C203" s="4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15.75" customHeight="1">
      <c r="A204" s="4"/>
      <c r="B204" s="10"/>
      <c r="C204" s="4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15.75" customHeight="1">
      <c r="A205" s="4"/>
      <c r="B205" s="10"/>
      <c r="C205" s="4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15.75" customHeight="1">
      <c r="A206" s="4"/>
      <c r="B206" s="10"/>
      <c r="C206" s="4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15.75" customHeight="1">
      <c r="A207" s="4"/>
      <c r="B207" s="10"/>
      <c r="C207" s="4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15.75" customHeight="1">
      <c r="A208" s="4"/>
      <c r="B208" s="10"/>
      <c r="C208" s="4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15.75" customHeight="1">
      <c r="A209" s="4"/>
      <c r="B209" s="10"/>
      <c r="C209" s="4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5.75" customHeight="1">
      <c r="A210" s="4"/>
      <c r="B210" s="10"/>
      <c r="C210" s="4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15.75" customHeight="1">
      <c r="A211" s="4"/>
      <c r="B211" s="10"/>
      <c r="C211" s="4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15.75" customHeight="1">
      <c r="A212" s="4"/>
      <c r="B212" s="10"/>
      <c r="C212" s="4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15.75" customHeight="1">
      <c r="A213" s="4"/>
      <c r="B213" s="10"/>
      <c r="C213" s="4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15.75" customHeight="1">
      <c r="A214" s="4"/>
      <c r="B214" s="10"/>
      <c r="C214" s="4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15.75" customHeight="1">
      <c r="A215" s="4"/>
      <c r="B215" s="10"/>
      <c r="C215" s="4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ht="15.75" customHeight="1">
      <c r="A216" s="4"/>
      <c r="B216" s="10"/>
      <c r="C216" s="4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15.75" customHeight="1">
      <c r="A217" s="4"/>
      <c r="B217" s="10"/>
      <c r="C217" s="4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ht="15.75" customHeight="1">
      <c r="A218" s="4"/>
      <c r="B218" s="10"/>
      <c r="C218" s="4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ht="15.75" customHeight="1">
      <c r="A219" s="4"/>
      <c r="B219" s="10"/>
      <c r="C219" s="4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ht="15.75" customHeight="1">
      <c r="A220" s="4"/>
      <c r="B220" s="10"/>
      <c r="C220" s="4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ht="15.75" customHeight="1">
      <c r="A221" s="4"/>
      <c r="B221" s="10"/>
      <c r="C221" s="4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ht="15.75" customHeight="1">
      <c r="A222" s="4"/>
      <c r="B222" s="10"/>
      <c r="C222" s="4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ht="15.75" customHeight="1">
      <c r="A223" s="4"/>
      <c r="B223" s="10"/>
      <c r="C223" s="4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t="15.75" customHeight="1">
      <c r="A224" s="4"/>
      <c r="B224" s="10"/>
      <c r="C224" s="4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ht="15.75" customHeight="1">
      <c r="A225" s="4"/>
      <c r="B225" s="10"/>
      <c r="C225" s="4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ht="15.75" customHeight="1">
      <c r="A226" s="4"/>
      <c r="B226" s="10"/>
      <c r="C226" s="4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ht="15.75" customHeight="1">
      <c r="A227" s="4"/>
      <c r="B227" s="10"/>
      <c r="C227" s="4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ht="15.75" customHeight="1">
      <c r="A228" s="4"/>
      <c r="B228" s="10"/>
      <c r="C228" s="4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ht="15.75" customHeight="1">
      <c r="A229" s="4"/>
      <c r="B229" s="10"/>
      <c r="C229" s="4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ht="15.75" customHeight="1">
      <c r="A230" s="4"/>
      <c r="B230" s="10"/>
      <c r="C230" s="4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ht="15.75" customHeight="1">
      <c r="A231" s="4"/>
      <c r="B231" s="10"/>
      <c r="C231" s="4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t="15.75" customHeight="1">
      <c r="A232" s="4"/>
      <c r="B232" s="10"/>
      <c r="C232" s="4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ht="15.75" customHeight="1">
      <c r="A233" s="4"/>
      <c r="B233" s="10"/>
      <c r="C233" s="4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ht="15.75" customHeight="1">
      <c r="A234" s="4"/>
      <c r="B234" s="10"/>
      <c r="C234" s="4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5.75" customHeight="1">
      <c r="A235" s="4"/>
      <c r="B235" s="10"/>
      <c r="C235" s="4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ht="15.75" customHeight="1">
      <c r="A236" s="4"/>
      <c r="B236" s="10"/>
      <c r="C236" s="4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5.75" customHeight="1">
      <c r="A237" s="4"/>
      <c r="B237" s="10"/>
      <c r="C237" s="4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ht="15.75" customHeight="1">
      <c r="A238" s="4"/>
      <c r="B238" s="10"/>
      <c r="C238" s="4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ht="15.75" customHeight="1">
      <c r="A239" s="4"/>
      <c r="B239" s="10"/>
      <c r="C239" s="4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ht="15.75" customHeight="1">
      <c r="A240" s="4"/>
      <c r="B240" s="10"/>
      <c r="C240" s="4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ht="15.75" customHeight="1">
      <c r="A241" s="4"/>
      <c r="B241" s="10"/>
      <c r="C241" s="4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ht="15.75" customHeight="1">
      <c r="A242" s="4"/>
      <c r="B242" s="10"/>
      <c r="C242" s="4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ht="15.75" customHeight="1">
      <c r="A243" s="4"/>
      <c r="B243" s="10"/>
      <c r="C243" s="4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t="15.75" customHeight="1">
      <c r="A244" s="4"/>
      <c r="B244" s="10"/>
      <c r="C244" s="4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ht="15.75" customHeight="1">
      <c r="A245" s="4"/>
      <c r="B245" s="10"/>
      <c r="C245" s="4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ht="15.75" customHeight="1">
      <c r="A246" s="4"/>
      <c r="B246" s="10"/>
      <c r="C246" s="4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ht="15.75" customHeight="1">
      <c r="A247" s="4"/>
      <c r="B247" s="10"/>
      <c r="C247" s="4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ht="15.75" customHeight="1">
      <c r="A248" s="4"/>
      <c r="B248" s="10"/>
      <c r="C248" s="4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ht="15.75" customHeight="1">
      <c r="A249" s="4"/>
      <c r="B249" s="10"/>
      <c r="C249" s="4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ht="15.75" customHeight="1">
      <c r="A250" s="4"/>
      <c r="B250" s="10"/>
      <c r="C250" s="4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t="15.75" customHeight="1">
      <c r="A251" s="4"/>
      <c r="B251" s="10"/>
      <c r="C251" s="4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ht="15.75" customHeight="1">
      <c r="A252" s="4"/>
      <c r="B252" s="10"/>
      <c r="C252" s="4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ht="15.75" customHeight="1">
      <c r="A253" s="4"/>
      <c r="B253" s="10"/>
      <c r="C253" s="4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ht="15.75" customHeight="1">
      <c r="A254" s="4"/>
      <c r="B254" s="10"/>
      <c r="C254" s="4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ht="15.75" customHeight="1">
      <c r="A255" s="4"/>
      <c r="B255" s="10"/>
      <c r="C255" s="4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ht="15.75" customHeight="1">
      <c r="A256" s="4"/>
      <c r="B256" s="10"/>
      <c r="C256" s="4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ht="15.75" customHeight="1">
      <c r="A257" s="4"/>
      <c r="B257" s="10"/>
      <c r="C257" s="4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ht="15.75" customHeight="1">
      <c r="A258" s="4"/>
      <c r="B258" s="10"/>
      <c r="C258" s="4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ht="15.75" customHeight="1">
      <c r="A259" s="4"/>
      <c r="B259" s="10"/>
      <c r="C259" s="4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ht="15.75" customHeight="1">
      <c r="A260" s="4"/>
      <c r="B260" s="10"/>
      <c r="C260" s="4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ht="15.75" customHeight="1">
      <c r="A261" s="4"/>
      <c r="B261" s="10"/>
      <c r="C261" s="4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ht="15.75" customHeight="1">
      <c r="A262" s="4"/>
      <c r="B262" s="10"/>
      <c r="C262" s="4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ht="15.75" customHeight="1">
      <c r="A263" s="4"/>
      <c r="B263" s="10"/>
      <c r="C263" s="4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t="15.75" customHeight="1">
      <c r="A264" s="4"/>
      <c r="B264" s="10"/>
      <c r="C264" s="4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ht="15.75" customHeight="1">
      <c r="A265" s="4"/>
      <c r="B265" s="10"/>
      <c r="C265" s="4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ht="15.75" customHeight="1">
      <c r="A266" s="4"/>
      <c r="B266" s="10"/>
      <c r="C266" s="4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ht="15.75" customHeight="1">
      <c r="A267" s="4"/>
      <c r="B267" s="10"/>
      <c r="C267" s="4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ht="15.75" customHeight="1">
      <c r="A268" s="4"/>
      <c r="B268" s="10"/>
      <c r="C268" s="4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ht="15.75" customHeight="1">
      <c r="A269" s="4"/>
      <c r="B269" s="10"/>
      <c r="C269" s="4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t="15.75" customHeight="1">
      <c r="A270" s="4"/>
      <c r="B270" s="10"/>
      <c r="C270" s="4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ht="15.75" customHeight="1">
      <c r="A271" s="4"/>
      <c r="B271" s="10"/>
      <c r="C271" s="4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ht="15.75" customHeight="1">
      <c r="A272" s="4"/>
      <c r="B272" s="10"/>
      <c r="C272" s="4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ht="15.75" customHeight="1">
      <c r="A273" s="4"/>
      <c r="B273" s="10"/>
      <c r="C273" s="4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ht="15.75" customHeight="1">
      <c r="A274" s="4"/>
      <c r="B274" s="10"/>
      <c r="C274" s="4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ht="15.75" customHeight="1">
      <c r="A275" s="4"/>
      <c r="B275" s="10"/>
      <c r="C275" s="4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ht="15.75" customHeight="1">
      <c r="A276" s="4"/>
      <c r="B276" s="10"/>
      <c r="C276" s="4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ht="15.75" customHeight="1">
      <c r="A277" s="4"/>
      <c r="B277" s="10"/>
      <c r="C277" s="4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ht="15.75" customHeight="1">
      <c r="A278" s="4"/>
      <c r="B278" s="10"/>
      <c r="C278" s="4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ht="15.75" customHeight="1"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ht="15.75" customHeight="1"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ht="15.75" customHeight="1"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ht="15.75" customHeight="1"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ht="15.75" customHeight="1"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t="15.75" customHeight="1"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ht="15.75" customHeight="1"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ht="15.75" customHeight="1"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ht="15.75" customHeight="1"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ht="15.75" customHeight="1"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4:23" ht="15.75" customHeight="1"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4:23" ht="15.75" customHeight="1"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4:23" ht="15.75" customHeight="1"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4:23" ht="15.75" customHeight="1"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4:23" ht="15.75" customHeight="1"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4:23" ht="15.75" customHeight="1"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4:23" ht="15.75" customHeight="1"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4:23" ht="15.75" customHeight="1"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4:23" ht="15.75" customHeight="1"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4:23" ht="15.75" customHeight="1"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4:23" ht="15.75" customHeight="1"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4:23" ht="15.75" customHeight="1"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4:23" ht="15.75" customHeight="1"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4:23" ht="15.75" customHeight="1"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4:23" ht="15.75" customHeight="1"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4:23" ht="15.75" customHeight="1"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4:23" ht="15.75" customHeight="1"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4:23" ht="15.75" customHeight="1"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4:23" ht="15.75" customHeight="1"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4:23" ht="15.75" customHeight="1"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4:23" ht="15.75" customHeight="1"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4:23" ht="15.75" customHeight="1"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4:23" ht="15.75" customHeight="1"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4:23" ht="15.75" customHeight="1"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4:23" ht="15.75" customHeight="1"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4:23" ht="15.75" customHeight="1"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4:23" ht="15.75" customHeight="1"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4:23" ht="15.75" customHeight="1"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4:23" ht="15.75" customHeight="1"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4:23" ht="15.75" customHeight="1"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4:23" ht="15.75" customHeight="1"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4:23" ht="15.75" customHeight="1"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4:23" ht="15.75" customHeight="1"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4:23" ht="15.75" customHeight="1"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4:23" ht="15.75" customHeight="1"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4:23" ht="15.75" customHeight="1"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4:23" ht="15.75" customHeight="1"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4:23" ht="15.75" customHeight="1"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4:23" ht="15.75" customHeight="1"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4:23" ht="15.75" customHeight="1"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4:23" ht="15.75" customHeight="1"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4:23" ht="15.75" customHeight="1"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4:23" ht="15.75" customHeight="1"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4:23" ht="15.75" customHeight="1"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4:23" ht="15.75" customHeight="1"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4:23" ht="15.75" customHeight="1"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4:23" ht="15.75" customHeight="1"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4:23" ht="15.75" customHeight="1"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4:23" ht="15.75" customHeight="1"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4:23" ht="15.75" customHeight="1"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4:23" ht="15.75" customHeight="1"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4:23" ht="15.75" customHeight="1"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4:23" ht="15.75" customHeight="1"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4:23" ht="15.75" customHeight="1"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4:23" ht="15.75" customHeight="1"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4:23" ht="15.75" customHeight="1"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4:23" ht="15.75" customHeight="1"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4:23" ht="15.75" customHeight="1"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4:23" ht="15.75" customHeight="1"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4:23" ht="15.75" customHeight="1"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4:23" ht="15.75" customHeight="1"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4:23" ht="15.75" customHeight="1"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4:23" ht="15.75" customHeight="1"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4:23" ht="15.75" customHeight="1"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4:23" ht="15.75" customHeight="1"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4:23" ht="15.75" customHeight="1"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4:23" ht="15.75" customHeight="1"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4:23" ht="15.75" customHeight="1"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4:23" ht="15.75" customHeight="1"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4:23" ht="15.75" customHeight="1"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4:23" ht="15.75" customHeight="1"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4:23" ht="15.75" customHeight="1"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4:23" ht="15.75" customHeight="1"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4:23" ht="15.75" customHeight="1"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4:23" ht="15.75" customHeight="1"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4:23" ht="15.75" customHeight="1"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4:23" ht="15.75" customHeight="1"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4:23" ht="15.75" customHeight="1"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4:23" ht="15.75" customHeight="1"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4:23" ht="15.75" customHeight="1"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4:23" ht="15.75" customHeight="1"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4:23" ht="15.75" customHeight="1"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4:23" ht="15.75" customHeight="1"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4:23" ht="15.75" customHeight="1"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4:23" ht="15.75" customHeight="1"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4:23" ht="15.75" customHeight="1"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4:23" ht="15.75" customHeight="1"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4:23" ht="15.75" customHeight="1"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4:23" ht="15.75" customHeight="1"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4:23" ht="15.75" customHeight="1"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4:23" ht="15.75" customHeight="1"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4:23" ht="15.75" customHeight="1"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4:23" ht="15.75" customHeight="1"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4:23" ht="15.75" customHeight="1"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4:23" ht="15.75" customHeight="1"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4:23" ht="15.75" customHeight="1"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4:23" ht="15.75" customHeight="1"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4:23" ht="15.75" customHeight="1"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4:23" ht="15.75" customHeight="1"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4:23" ht="15.75" customHeight="1"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4:23" ht="15.75" customHeight="1"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4:23" ht="15.75" customHeight="1"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4:23" ht="15.75" customHeight="1"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4:23" ht="15.75" customHeight="1"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4:23" ht="15.75" customHeight="1"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4:23" ht="15.75" customHeight="1"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4:23" ht="15.75" customHeight="1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4:23" ht="15.75" customHeight="1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4:23" ht="15.75" customHeight="1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4:23" ht="15.75" customHeight="1"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4:23" ht="15.75" customHeight="1"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4:23" ht="15.75" customHeight="1"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4:23" ht="15.75" customHeight="1"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4:23" ht="15.75" customHeight="1"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4:23" ht="15.75" customHeight="1"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4:23" ht="15.75" customHeight="1"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4:23" ht="15.75" customHeight="1"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4:23" ht="15.75" customHeight="1"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4:23" ht="15.75" customHeight="1"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4:23" ht="15.75" customHeight="1"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4:23" ht="15.75" customHeight="1"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4:23" ht="15.75" customHeight="1"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4:23" ht="15.75" customHeight="1"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4:23" ht="15.75" customHeight="1"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4:23" ht="15.75" customHeight="1"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4:23" ht="15.75" customHeight="1"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4:23" ht="15.75" customHeight="1"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4:23" ht="15.75" customHeight="1"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4:23" ht="15.75" customHeight="1"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4:23" ht="15.75" customHeight="1"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4:23" ht="15.75" customHeight="1"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4:23" ht="15.75" customHeight="1"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4:23" ht="15.75" customHeight="1"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4:23" ht="15.75" customHeight="1"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4:23" ht="15.75" customHeight="1"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4:23" ht="15.75" customHeight="1"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4:23" ht="15.75" customHeight="1"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4:23" ht="15.75" customHeight="1"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4:23" ht="15.75" customHeight="1"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4:23" ht="15.75" customHeight="1"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4:23" ht="15.75" customHeight="1"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4:23" ht="15.75" customHeight="1"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4:23" ht="15.75" customHeight="1"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4:23" ht="15.75" customHeight="1"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4:23" ht="15.75" customHeight="1"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4:23" ht="15.75" customHeight="1"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4:23" ht="15.75" customHeight="1"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4:23" ht="15.75" customHeight="1"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4:23" ht="15.75" customHeight="1"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4:23" ht="15.75" customHeight="1"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4:23" ht="15.75" customHeight="1"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4:23" ht="15.75" customHeight="1"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4:23" ht="15.75" customHeight="1"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4:23" ht="15.75" customHeight="1"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4:23" ht="15.75" customHeight="1"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4:23" ht="15.75" customHeight="1"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4:23" ht="15.75" customHeight="1"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4:23" ht="15.75" customHeight="1"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4:23" ht="15.75" customHeight="1"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4:23" ht="15.75" customHeight="1"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4:23" ht="15.75" customHeight="1"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4:23" ht="15.75" customHeight="1"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4:23" ht="15.75" customHeight="1"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4:23" ht="15.75" customHeight="1"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4:23" ht="15.75" customHeight="1"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4:23" ht="15.75" customHeight="1"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4:23" ht="15.75" customHeight="1"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4:23" ht="15.75" customHeight="1"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4:23" ht="15.75" customHeight="1"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4:23" ht="15.75" customHeight="1"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4:23" ht="15.75" customHeight="1"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4:23" ht="15.75" customHeight="1"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4:23" ht="15.75" customHeight="1"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4:23" ht="15.75" customHeight="1"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4:23" ht="15.75" customHeight="1"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4:23" ht="15.75" customHeight="1"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4:23" ht="15.75" customHeight="1"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4:23" ht="15.75" customHeight="1"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4:23" ht="15.75" customHeight="1"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4:23" ht="15.75" customHeight="1"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4:23" ht="15.75" customHeight="1"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4:23" ht="15.75" customHeight="1"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4:23" ht="15.75" customHeight="1"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4:23" ht="15.75" customHeight="1"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4:23" ht="15.75" customHeight="1"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4:23" ht="15.75" customHeight="1"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4:23" ht="15.75" customHeight="1"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4:23" ht="15.75" customHeight="1"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4:23" ht="15.75" customHeight="1"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4:23" ht="15.75" customHeight="1"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4:23" ht="15.75" customHeight="1"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4:23" ht="15.75" customHeight="1"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4:23" ht="15.75" customHeight="1"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4:23" ht="15.75" customHeight="1"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4:23" ht="15.75" customHeight="1"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4:23" ht="15.75" customHeight="1"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4:23" ht="15.75" customHeight="1"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4:23" ht="15.75" customHeight="1"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4:23" ht="15.75" customHeight="1"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4:23" ht="15.75" customHeight="1"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4:23" ht="15.75" customHeight="1"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4:23" ht="15.75" customHeight="1"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4:23" ht="15.75" customHeight="1"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4:23" ht="15.75" customHeight="1"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4:23" ht="15.75" customHeight="1"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4:23" ht="15.75" customHeight="1"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4:23" ht="15.75" customHeight="1"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4:23" ht="15.75" customHeight="1"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4:23" ht="15.75" customHeight="1"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4:23" ht="15.75" customHeight="1"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4:23" ht="15.75" customHeight="1"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4:23" ht="15.75" customHeight="1"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4:23" ht="15.75" customHeight="1"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4:23" ht="15.75" customHeight="1"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4:23" ht="15.75" customHeight="1"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4:23" ht="15.75" customHeight="1"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4:23" ht="15.75" customHeight="1"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4:23" ht="15.75" customHeight="1"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4:23" ht="15.75" customHeight="1"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4:23" ht="15.75" customHeight="1"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4:23" ht="15.75" customHeight="1"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4:23" ht="15.75" customHeight="1"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4:23" ht="15.75" customHeight="1"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4:23" ht="15.75" customHeight="1"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4:23" ht="15.75" customHeight="1"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4:23" ht="15.75" customHeight="1"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4:23" ht="15.75" customHeight="1"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4:23" ht="15.75" customHeight="1"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4:23" ht="15.75" customHeight="1"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4:23" ht="15.75" customHeight="1"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4:23" ht="15.75" customHeight="1"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4:23" ht="15.75" customHeight="1"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4:23" ht="15.75" customHeight="1"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4:23" ht="15.75" customHeight="1"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4:23" ht="15.75" customHeight="1"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4:23" ht="15.75" customHeight="1"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4:23" ht="15.75" customHeight="1"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4:23" ht="15.75" customHeight="1"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4:23" ht="15.75" customHeight="1"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4:23" ht="15.75" customHeight="1"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4:23" ht="15.75" customHeight="1"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4:23" ht="15.75" customHeight="1"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4:23" ht="15.75" customHeight="1"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4:23" ht="15.75" customHeight="1"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4:23" ht="15.75" customHeight="1"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4:23" ht="15.75" customHeight="1"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4:23" ht="15.75" customHeight="1"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4:23" ht="15.75" customHeight="1"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4:23" ht="15.75" customHeight="1"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4:23" ht="15.75" customHeight="1"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4:23" ht="15.75" customHeight="1"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4:23" ht="15.75" customHeight="1"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4:23" ht="15.75" customHeight="1"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4:23" ht="15.75" customHeight="1"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4:23" ht="15.75" customHeight="1"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4:23" ht="15.75" customHeight="1"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4:23" ht="15.75" customHeight="1"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4:23" ht="15.75" customHeight="1"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4:23" ht="15.75" customHeight="1"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4:23" ht="15.75" customHeight="1"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4:23" ht="15.75" customHeight="1"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4:23" ht="15.75" customHeight="1"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4:23" ht="15.75" customHeight="1"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4:23" ht="15.75" customHeight="1"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4:23" ht="15.75" customHeight="1"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4:23" ht="15.75" customHeight="1"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4:23" ht="15.75" customHeight="1"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4:23" ht="15.75" customHeight="1"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4:23" ht="15.75" customHeight="1"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4:23" ht="15.75" customHeight="1"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4:23" ht="15.75" customHeight="1"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4:23" ht="15.75" customHeight="1"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4:23" ht="15.75" customHeight="1"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4:23" ht="15.75" customHeight="1"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4:23" ht="15.75" customHeight="1"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4:23" ht="15.75" customHeight="1"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4:23" ht="15.75" customHeight="1"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4:23" ht="15.75" customHeight="1"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4:23" ht="15.75" customHeight="1"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4:23" ht="15.75" customHeight="1"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4:23" ht="15.75" customHeight="1"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4:23" ht="15.75" customHeight="1"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4:23" ht="15.75" customHeight="1"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4:23" ht="15.75" customHeight="1"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4:23" ht="15.75" customHeight="1"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4:23" ht="15.75" customHeight="1"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4:23" ht="15.75" customHeight="1"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4:23" ht="15.75" customHeight="1"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4:23" ht="15.75" customHeight="1"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4:23" ht="15.75" customHeight="1"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4:23" ht="15.75" customHeight="1"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4:23" ht="15.75" customHeight="1"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4:23" ht="15.75" customHeight="1"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4:23" ht="15.75" customHeight="1"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4:23" ht="15.75" customHeight="1"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4:23" ht="15.75" customHeight="1"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4:23" ht="15.75" customHeight="1"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4:23" ht="15.75" customHeight="1"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4:23" ht="15.75" customHeight="1"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4:23" ht="15.75" customHeight="1"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4:23" ht="15.75" customHeight="1"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4:23" ht="15.75" customHeight="1"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4:23" ht="15.75" customHeight="1"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4:23" ht="15.75" customHeight="1"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4:23" ht="15.75" customHeight="1"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4:23" ht="15.75" customHeight="1"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4:23" ht="15.75" customHeight="1"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4:23" ht="15.75" customHeight="1"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4:23" ht="15.75" customHeight="1"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4:23" ht="15.75" customHeight="1"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4:23" ht="15.75" customHeight="1"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4:23" ht="15.75" customHeight="1"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4:23" ht="15.75" customHeight="1"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4:23" ht="15.75" customHeight="1"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4:23" ht="15.75" customHeight="1"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4:23" ht="15.75" customHeight="1"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4:23" ht="15.75" customHeight="1"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4:23" ht="15.75" customHeight="1"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4:23" ht="15.75" customHeight="1"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4:23" ht="15.75" customHeight="1"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4:23" ht="15.75" customHeight="1"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4:23" ht="15.75" customHeight="1"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4:23" ht="15.75" customHeight="1"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4:23" ht="15.75" customHeight="1"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4:23" ht="15.75" customHeight="1"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4:23" ht="15.75" customHeight="1"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4:23" ht="15.75" customHeight="1"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4:23" ht="15.75" customHeight="1"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4:23" ht="15.75" customHeight="1"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4:23" ht="15.75" customHeight="1"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4:23" ht="15.75" customHeight="1"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4:23" ht="15.75" customHeight="1"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4:23" ht="15.75" customHeight="1"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4:23" ht="15.75" customHeight="1"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4:23" ht="15.75" customHeight="1"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4:23" ht="15.75" customHeight="1"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4:23" ht="15.75" customHeight="1"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4:23" ht="15.75" customHeight="1"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4:23" ht="15.75" customHeight="1"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4:23" ht="15.75" customHeight="1"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4:23" ht="15.75" customHeight="1"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4:23" ht="15.75" customHeight="1"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4:23" ht="15.75" customHeight="1"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4:23" ht="15.75" customHeight="1"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4:23" ht="15.75" customHeight="1"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4:23" ht="15.75" customHeight="1"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4:23" ht="15.75" customHeight="1"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4:23" ht="15.75" customHeight="1"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4:23" ht="15.75" customHeight="1"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4:23" ht="15.75" customHeight="1"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4:23" ht="15.75" customHeight="1"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4:23" ht="15.75" customHeight="1"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4:23" ht="15.75" customHeight="1"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4:23" ht="15.75" customHeight="1"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4:23" ht="15.75" customHeight="1"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4:23" ht="15.75" customHeight="1"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4:23" ht="15.75" customHeight="1"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4:23" ht="15.75" customHeight="1"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4:23" ht="15.75" customHeight="1"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4:23" ht="15.75" customHeight="1"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4:23" ht="15.75" customHeight="1"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4:23" ht="15.75" customHeight="1"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4:23" ht="15.75" customHeight="1"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4:23" ht="15.75" customHeight="1"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4:23" ht="15.75" customHeight="1"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4:23" ht="15.75" customHeight="1"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4:23" ht="15.75" customHeight="1"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4:23" ht="15.75" customHeight="1"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4:23" ht="15.75" customHeight="1"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4:23" ht="15.75" customHeight="1"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4:23" ht="15.75" customHeight="1"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4:23" ht="15.75" customHeight="1"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4:23" ht="15.75" customHeight="1"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4:23" ht="15.75" customHeight="1"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4:23" ht="15.75" customHeight="1"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4:23" ht="15.75" customHeight="1"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4:23" ht="15.75" customHeight="1"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4:23" ht="15.75" customHeight="1"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4:23" ht="15.75" customHeight="1"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4:23" ht="15.75" customHeight="1"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4:23" ht="15.75" customHeight="1"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4:23" ht="15.75" customHeight="1"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4:23" ht="15.75" customHeight="1"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4:23" ht="15.75" customHeight="1"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4:23" ht="15.75" customHeight="1"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4:23" ht="15.75" customHeight="1"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4:23" ht="15.75" customHeight="1"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4:23" ht="15.75" customHeight="1"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4:23" ht="15.75" customHeight="1"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4:23" ht="15.75" customHeight="1"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4:23" ht="15.75" customHeight="1"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4:23" ht="15.75" customHeight="1"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4:23" ht="15.75" customHeight="1"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4:23" ht="15.75" customHeight="1"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4:23" ht="15.75" customHeight="1"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4:23" ht="15.75" customHeight="1"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4:23" ht="15.75" customHeight="1"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4:23" ht="15.75" customHeight="1"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4:23" ht="15.75" customHeight="1"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4:23" ht="15.75" customHeight="1"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4:23" ht="15.75" customHeight="1"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4:23" ht="15.75" customHeight="1"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4:23" ht="15.75" customHeight="1"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4:23" ht="15.75" customHeight="1"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4:23" ht="15.75" customHeight="1"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4:23" ht="15.75" customHeight="1"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4:23" ht="15.75" customHeight="1"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4:23" ht="15.75" customHeight="1"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4:23" ht="15.75" customHeight="1"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4:23" ht="15.75" customHeight="1"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4:23" ht="15.75" customHeight="1"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4:23" ht="15.75" customHeight="1"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4:23" ht="15.75" customHeight="1"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4:23" ht="15.75" customHeight="1"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4:23" ht="15.75" customHeight="1"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4:23" ht="15.75" customHeight="1"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4:23" ht="15.75" customHeight="1"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4:23" ht="15.75" customHeight="1"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4:23" ht="15.75" customHeight="1"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4:23" ht="15.75" customHeight="1"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4:23" ht="15.75" customHeight="1"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4:23" ht="15.75" customHeight="1"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4:23" ht="15.75" customHeight="1"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4:23" ht="15.75" customHeight="1"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4:23" ht="15.75" customHeight="1"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4:23" ht="15.75" customHeight="1"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4:23" ht="15.75" customHeight="1"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4:23" ht="15.75" customHeight="1"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4:23" ht="15.75" customHeight="1"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4:23" ht="15.75" customHeight="1"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4:23" ht="15.75" customHeight="1"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4:23" ht="15.75" customHeight="1"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4:23" ht="15.75" customHeight="1"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4:23" ht="15.75" customHeight="1"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4:23" ht="15.75" customHeight="1"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4:23" ht="15.75" customHeight="1"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4:23" ht="15.75" customHeight="1"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4:23" ht="15.75" customHeight="1"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4:23" ht="15.75" customHeight="1"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4:23" ht="15.75" customHeight="1"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4:23" ht="15.75" customHeight="1"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4:23" ht="15.75" customHeight="1"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4:23" ht="15.75" customHeight="1"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4:23" ht="15.75" customHeight="1"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4:23" ht="15.75" customHeight="1"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4:23" ht="15.75" customHeight="1"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4:23" ht="15.75" customHeight="1"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4:23" ht="15.75" customHeight="1"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4:23" ht="15.75" customHeight="1"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4:23" ht="15.75" customHeight="1"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4:23" ht="15.75" customHeight="1"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4:23" ht="15.75" customHeight="1"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4:23" ht="15.75" customHeight="1"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4:23" ht="15.75" customHeight="1"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4:23" ht="15.75" customHeight="1"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4:23" ht="15.75" customHeight="1"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4:23" ht="15.75" customHeight="1"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4:23" ht="15.75" customHeight="1"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4:23" ht="15.75" customHeight="1"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4:23" ht="15.75" customHeight="1"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4:23" ht="15.75" customHeight="1"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4:23" ht="15.75" customHeight="1"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4:23" ht="15.75" customHeight="1"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4:23" ht="15.75" customHeight="1"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4:23" ht="15.75" customHeight="1"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4:23" ht="15.75" customHeight="1"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4:23" ht="15.75" customHeight="1"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4:23" ht="15.75" customHeight="1"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4:23" ht="15.75" customHeight="1"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4:23" ht="15.75" customHeight="1"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4:23" ht="15.75" customHeight="1"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4:23" ht="15.75" customHeight="1"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4:23" ht="15.75" customHeight="1"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4:23" ht="15.75" customHeight="1"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4:23" ht="15.75" customHeight="1"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4:23" ht="15.75" customHeight="1"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4:23" ht="15.75" customHeight="1"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4:23" ht="15.75" customHeight="1"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4:23" ht="15.75" customHeight="1"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4:23" ht="15.75" customHeight="1"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4:23" ht="15.75" customHeight="1"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4:23" ht="15.75" customHeight="1"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4:23" ht="15.75" customHeight="1"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4:23" ht="15.75" customHeight="1"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4:23" ht="15.75" customHeight="1"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4:23" ht="15.75" customHeight="1"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4:23" ht="15.75" customHeight="1"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4:23" ht="15.75" customHeight="1"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4:23" ht="15.75" customHeight="1"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4:23" ht="15.75" customHeight="1"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4:23" ht="15.75" customHeight="1"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4:23" ht="15.75" customHeight="1"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4:23" ht="15.75" customHeight="1"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4:23" ht="15.75" customHeight="1"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4:23" ht="15.75" customHeight="1"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4:23" ht="15.75" customHeight="1"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4:23" ht="15.75" customHeight="1"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4:23" ht="15.75" customHeight="1"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4:23" ht="15.75" customHeight="1"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4:23" ht="15.75" customHeight="1"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4:23" ht="15.75" customHeight="1"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4:23" ht="15.75" customHeight="1"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4:23" ht="15.75" customHeight="1"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4:23" ht="15.75" customHeight="1"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4:23" ht="15.75" customHeight="1"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4:23" ht="15.75" customHeight="1"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4:23" ht="15.75" customHeight="1"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4:23" ht="15.75" customHeight="1"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4:23" ht="15.75" customHeight="1"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4:23" ht="15.75" customHeight="1"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4:23" ht="15.75" customHeight="1"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4:23" ht="15.75" customHeight="1"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4:23" ht="15.75" customHeight="1"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4:23" ht="15.75" customHeight="1"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4:23" ht="15.75" customHeight="1"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4:23" ht="15.75" customHeight="1"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4:23" ht="15.75" customHeight="1"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4:23" ht="15.75" customHeight="1"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4:23" ht="15.75" customHeight="1"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4:23" ht="15.75" customHeight="1"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4:23" ht="15.75" customHeight="1"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4:23" ht="15.75" customHeight="1"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4:23" ht="15.75" customHeight="1"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4:23" ht="15.75" customHeight="1"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4:23" ht="15.75" customHeight="1"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4:23" ht="15.75" customHeight="1"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4:23" ht="15.75" customHeight="1"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4:23" ht="15.75" customHeight="1"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4:23" ht="15.75" customHeight="1"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4:23" ht="15.75" customHeight="1"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4:23" ht="15.75" customHeight="1"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4:23" ht="15.75" customHeight="1"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4:23" ht="15.75" customHeight="1"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4:23" ht="15.75" customHeight="1"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4:23" ht="15.75" customHeight="1"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4:23" ht="15.75" customHeight="1"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4:23" ht="15.75" customHeight="1"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4:23" ht="15.75" customHeight="1"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4:23" ht="15.75" customHeight="1"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4:23" ht="15.75" customHeight="1"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4:23" ht="15.75" customHeight="1"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4:23" ht="15.75" customHeight="1"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4:23" ht="15.75" customHeight="1"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4:23" ht="15.75" customHeight="1"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4:23" ht="15.75" customHeight="1"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4:23" ht="15.75" customHeight="1"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4:23" ht="15.75" customHeight="1"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4:23" ht="15.75" customHeight="1"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4:23" ht="15.75" customHeight="1"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4:23" ht="15.75" customHeight="1"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4:23" ht="15.75" customHeight="1"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4:23" ht="15.75" customHeight="1"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4:23" ht="15.75" customHeight="1"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4:23" ht="15.75" customHeight="1"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4:23" ht="15.75" customHeight="1"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4:23" ht="15.75" customHeight="1"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4:23" ht="15.75" customHeight="1"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4:23" ht="15.75" customHeight="1"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4:23" ht="15.75" customHeight="1"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4:23" ht="15.75" customHeight="1"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4:23" ht="15.75" customHeight="1"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4:23" ht="15.75" customHeight="1"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4:23" ht="15.75" customHeight="1"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4:23" ht="15.75" customHeight="1"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4:23" ht="15.75" customHeight="1"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4:23" ht="15.75" customHeight="1"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4:23" ht="15.75" customHeight="1"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4:23" ht="15.75" customHeight="1"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4:23" ht="15.75" customHeight="1"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4:23" ht="15.75" customHeight="1"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4:23" ht="15.75" customHeight="1"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4:23" ht="15.75" customHeight="1"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4:23" ht="15.75" customHeight="1"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4:23" ht="15.75" customHeight="1"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4:23" ht="15.75" customHeight="1"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4:23" ht="15.75" customHeight="1"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4:23" ht="15.75" customHeight="1"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4:23" ht="15.75" customHeight="1"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4:23" ht="15.75" customHeight="1"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4:23" ht="15.75" customHeight="1"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4:23" ht="15.75" customHeight="1"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4:23" ht="15.75" customHeight="1"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4:23" ht="15.75" customHeight="1"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4:23" ht="15.75" customHeight="1"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4:23" ht="15.75" customHeight="1"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4:23" ht="15.75" customHeight="1"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4:23" ht="15.75" customHeight="1"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4:23" ht="15.75" customHeight="1"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4:23" ht="15.75" customHeight="1"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4:23" ht="15.75" customHeight="1"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4:23" ht="15.75" customHeight="1"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4:23" ht="15.75" customHeight="1"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4:23" ht="15.75" customHeight="1"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4:23" ht="15.75" customHeight="1"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4:23" ht="15.75" customHeight="1"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4:23" ht="15.75" customHeight="1"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4:23" ht="15.75" customHeight="1"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4:23" ht="15.75" customHeight="1"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4:23" ht="15.75" customHeight="1"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4:23" ht="15.75" customHeight="1"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4:23" ht="15.75" customHeight="1"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4:23" ht="15.75" customHeight="1"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4:23" ht="15.75" customHeight="1"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4:23" ht="15.75" customHeight="1"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4:23" ht="15.75" customHeight="1"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4:23" ht="15.75" customHeight="1"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4:23" ht="15.75" customHeight="1"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4:23" ht="15.75" customHeight="1"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4:23" ht="15.75" customHeight="1"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4:23" ht="15.75" customHeight="1"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4:23" ht="15.75" customHeight="1"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4:23" ht="15.75" customHeight="1"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4:23" ht="15.75" customHeight="1"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4:23" ht="15.75" customHeight="1"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4:23" ht="15.75" customHeight="1"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4:23" ht="15.75" customHeight="1"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4:23" ht="15.75" customHeight="1"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4:23" ht="15.75" customHeight="1"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4:23" ht="15.75" customHeight="1"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4:23" ht="15.75" customHeight="1"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4:23" ht="15.75" customHeight="1"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4:23" ht="15.75" customHeight="1"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4:23" ht="15.75" customHeight="1"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4:23" ht="15.75" customHeight="1"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4:23" ht="15.75" customHeight="1"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4:23" ht="15.75" customHeight="1"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4:23" ht="15.75" customHeight="1"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4:23" ht="15.75" customHeight="1"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4:23" ht="15.75" customHeight="1"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4:23" ht="15.75" customHeight="1"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4:23" ht="15.75" customHeight="1"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4:23" ht="15.75" customHeight="1"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4:23" ht="15.75" customHeight="1"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4:23" ht="15.75" customHeight="1"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4:23" ht="15.75" customHeight="1"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4:23" ht="15.75" customHeight="1"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4:23" ht="15.75" customHeight="1"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4:23" ht="15.75" customHeight="1"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4:23" ht="15.75" customHeight="1"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4:23" ht="15.75" customHeight="1"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4:23" ht="15.75" customHeight="1"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4:23" ht="15.75" customHeight="1"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4:23" ht="15.75" customHeight="1"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4:23" ht="15.75" customHeight="1"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4:23" ht="15.75" customHeight="1"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4:23" ht="15.75" customHeight="1"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4:23" ht="15.75" customHeight="1"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4:23" ht="15.75" customHeight="1"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4:23" ht="15.75" customHeight="1"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4:23" ht="15.75" customHeight="1"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4:23" ht="15.75" customHeight="1"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4:23" ht="15.75" customHeight="1"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4:23" ht="15.75" customHeight="1"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4:23" ht="15.75" customHeight="1"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4:23" ht="15.75" customHeight="1"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4:23" ht="15.75" customHeight="1"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4:23" ht="15.75" customHeight="1"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4:23" ht="15.75" customHeight="1"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4:23" ht="15.75" customHeight="1"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4:23" ht="15.75" customHeight="1"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4:23" ht="15.75" customHeight="1"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4:23" ht="15.75" customHeight="1"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4:23" ht="15.75" customHeight="1"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4:23" ht="15.75" customHeight="1"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4:23" ht="15.75" customHeight="1"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4:23" ht="15.75" customHeight="1"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4:23" ht="15.75" customHeight="1"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4:23" ht="15.75" customHeight="1"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4:23" ht="15.75" customHeight="1"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4:23" ht="15.75" customHeight="1"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4:23" ht="15.75" customHeight="1"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4:23" ht="15.75" customHeight="1"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4:23" ht="15.75" customHeight="1"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4:23" ht="15.75" customHeight="1"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4:23" ht="15.75" customHeight="1"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4:23" ht="15.75" customHeight="1"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4:23" ht="15.75" customHeight="1"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4:23" ht="15.75" customHeight="1"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4:23" ht="15.75" customHeight="1"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4:23" ht="15.75" customHeight="1"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4:23" ht="15.75" customHeight="1"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4:23" ht="15.75" customHeight="1"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4:23" ht="15.75" customHeight="1"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4:23" ht="15.75" customHeight="1"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4:23" ht="15.75" customHeight="1"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4:23" ht="15.75" customHeight="1"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4:23" ht="15.75" customHeight="1"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4:23" ht="15.75" customHeight="1"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4:23" ht="15.75" customHeight="1"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4:23" ht="15.75" customHeight="1"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4:23" ht="15.75" customHeight="1"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4:23" ht="15.75" customHeight="1"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4:23" ht="15.75" customHeight="1"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4:23" ht="15.75" customHeight="1"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4:23" ht="15.75" customHeight="1"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4:23" ht="15.75" customHeight="1"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4:23" ht="15.75" customHeight="1"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4:23" ht="15.75" customHeight="1"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4:23" ht="15.75" customHeight="1"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4:23" ht="15.75" customHeight="1"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4:23" ht="15.75" customHeight="1"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4:23" ht="15.75" customHeight="1"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4:23" ht="15.75" customHeight="1"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4:23" ht="15.75" customHeight="1"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4:23" ht="15.75" customHeight="1"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4:23" ht="15.75" customHeight="1"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4:23" ht="15.75" customHeight="1"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4:23" ht="15.75" customHeight="1"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</row>
    <row r="997" spans="4:23" ht="15.75" customHeight="1"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</row>
    <row r="998" spans="4:23" ht="15.75" customHeight="1"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</row>
    <row r="999" spans="4:23" ht="15.75" customHeight="1"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</row>
    <row r="1000" spans="4:23" ht="15.75" customHeight="1"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</row>
  </sheetData>
  <phoneticPr fontId="11" type="noConversion"/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00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" customHeight="1"/>
  <cols>
    <col min="1" max="19" width="5.85546875" customWidth="1"/>
    <col min="20" max="26" width="8.42578125" customWidth="1"/>
    <col min="27" max="27" width="5.85546875" customWidth="1"/>
    <col min="28" max="35" width="8.42578125" customWidth="1"/>
  </cols>
  <sheetData>
    <row r="1" spans="1:35" ht="12.75" customHeight="1">
      <c r="A1" s="4" t="s">
        <v>277</v>
      </c>
      <c r="B1" s="17" t="s">
        <v>278</v>
      </c>
      <c r="C1" s="17" t="s">
        <v>279</v>
      </c>
      <c r="D1" s="17" t="s">
        <v>280</v>
      </c>
      <c r="E1" s="17" t="s">
        <v>281</v>
      </c>
      <c r="F1" s="17" t="s">
        <v>282</v>
      </c>
      <c r="G1" s="17" t="s">
        <v>283</v>
      </c>
      <c r="H1" s="17" t="s">
        <v>284</v>
      </c>
      <c r="I1" s="17" t="s">
        <v>285</v>
      </c>
      <c r="J1" s="17" t="s">
        <v>286</v>
      </c>
      <c r="K1" s="17" t="s">
        <v>287</v>
      </c>
      <c r="L1" s="17" t="s">
        <v>288</v>
      </c>
      <c r="M1" s="17" t="s">
        <v>289</v>
      </c>
      <c r="N1" s="17" t="s">
        <v>290</v>
      </c>
      <c r="O1" s="17" t="s">
        <v>291</v>
      </c>
      <c r="P1" s="17" t="s">
        <v>292</v>
      </c>
      <c r="Q1" s="17" t="s">
        <v>293</v>
      </c>
      <c r="R1" s="17" t="s">
        <v>294</v>
      </c>
      <c r="S1" s="17" t="s">
        <v>64</v>
      </c>
      <c r="T1" s="17" t="s">
        <v>65</v>
      </c>
      <c r="U1" s="17" t="s">
        <v>295</v>
      </c>
      <c r="V1" s="17" t="s">
        <v>296</v>
      </c>
      <c r="W1" s="17" t="s">
        <v>297</v>
      </c>
      <c r="X1" s="17" t="s">
        <v>298</v>
      </c>
      <c r="Y1" s="17" t="s">
        <v>299</v>
      </c>
      <c r="Z1" s="17" t="s">
        <v>300</v>
      </c>
      <c r="AA1" s="17" t="s">
        <v>301</v>
      </c>
      <c r="AB1" s="17" t="s">
        <v>302</v>
      </c>
      <c r="AC1" s="17" t="s">
        <v>303</v>
      </c>
      <c r="AD1" s="17" t="s">
        <v>304</v>
      </c>
      <c r="AE1" s="17" t="s">
        <v>305</v>
      </c>
      <c r="AF1" s="17" t="s">
        <v>306</v>
      </c>
      <c r="AG1" s="17" t="s">
        <v>307</v>
      </c>
      <c r="AH1" s="17" t="s">
        <v>308</v>
      </c>
      <c r="AI1" s="17" t="s">
        <v>309</v>
      </c>
    </row>
    <row r="2" spans="1:35" ht="12.75" customHeight="1">
      <c r="A2" s="4" t="s">
        <v>310</v>
      </c>
    </row>
    <row r="3" spans="1:35" ht="12.75" customHeight="1">
      <c r="A3" s="4">
        <v>6143</v>
      </c>
      <c r="B3" s="4">
        <v>0</v>
      </c>
      <c r="C3" s="4">
        <v>2</v>
      </c>
      <c r="D3" s="4">
        <v>2</v>
      </c>
      <c r="E3" s="4">
        <v>2</v>
      </c>
      <c r="F3" s="4">
        <v>0</v>
      </c>
      <c r="G3" s="4">
        <v>0</v>
      </c>
      <c r="H3" s="4">
        <v>0</v>
      </c>
      <c r="I3" s="4">
        <v>2</v>
      </c>
      <c r="J3" s="4">
        <v>0</v>
      </c>
      <c r="K3" s="4">
        <v>0</v>
      </c>
      <c r="L3" s="4">
        <v>2</v>
      </c>
      <c r="M3" s="4">
        <v>0</v>
      </c>
      <c r="N3" s="4">
        <v>1</v>
      </c>
      <c r="O3" s="4">
        <v>0</v>
      </c>
      <c r="P3" s="4">
        <v>1</v>
      </c>
      <c r="Q3" s="4">
        <v>1</v>
      </c>
      <c r="R3" s="4">
        <v>1</v>
      </c>
      <c r="S3" s="4">
        <v>0</v>
      </c>
      <c r="T3" s="4">
        <v>0</v>
      </c>
      <c r="U3" s="1" t="s">
        <v>17</v>
      </c>
      <c r="V3" s="1" t="s">
        <v>17</v>
      </c>
      <c r="W3" s="1" t="s">
        <v>17</v>
      </c>
      <c r="X3" s="4">
        <v>1</v>
      </c>
      <c r="Y3" s="4">
        <v>0</v>
      </c>
      <c r="Z3" s="4">
        <v>2</v>
      </c>
      <c r="AA3" s="4">
        <v>0</v>
      </c>
      <c r="AB3" s="4">
        <v>0</v>
      </c>
      <c r="AC3" s="4">
        <v>0</v>
      </c>
      <c r="AD3" s="4">
        <v>0</v>
      </c>
      <c r="AE3" s="4">
        <v>1</v>
      </c>
      <c r="AF3" s="1" t="s">
        <v>17</v>
      </c>
      <c r="AG3" s="1" t="s">
        <v>17</v>
      </c>
      <c r="AH3" s="1" t="s">
        <v>17</v>
      </c>
      <c r="AI3" s="1" t="s">
        <v>17</v>
      </c>
    </row>
    <row r="4" spans="1:35" ht="12.75" customHeight="1">
      <c r="A4" s="4">
        <v>22678</v>
      </c>
      <c r="B4" s="4">
        <v>0</v>
      </c>
      <c r="C4" s="4">
        <v>2</v>
      </c>
      <c r="D4" s="4">
        <v>2</v>
      </c>
      <c r="E4" s="4">
        <v>2</v>
      </c>
      <c r="F4" s="4">
        <v>0</v>
      </c>
      <c r="G4" s="4">
        <v>1</v>
      </c>
      <c r="H4" s="4">
        <v>0</v>
      </c>
      <c r="I4" s="4">
        <v>2</v>
      </c>
      <c r="J4" s="4">
        <v>0</v>
      </c>
      <c r="K4" s="4">
        <v>0</v>
      </c>
      <c r="L4" s="4">
        <v>2</v>
      </c>
      <c r="M4" s="4">
        <v>0</v>
      </c>
      <c r="N4" s="4">
        <v>0</v>
      </c>
      <c r="O4" s="4">
        <v>0</v>
      </c>
      <c r="P4" s="4">
        <v>1</v>
      </c>
      <c r="Q4" s="4">
        <v>1</v>
      </c>
      <c r="R4" s="4">
        <v>1</v>
      </c>
      <c r="S4" s="4">
        <v>1</v>
      </c>
      <c r="T4" s="4">
        <v>0</v>
      </c>
      <c r="U4" s="1" t="s">
        <v>17</v>
      </c>
      <c r="V4" s="1" t="s">
        <v>17</v>
      </c>
      <c r="W4" s="1" t="s">
        <v>17</v>
      </c>
      <c r="X4" s="4">
        <v>0</v>
      </c>
      <c r="Y4" s="4">
        <v>1</v>
      </c>
      <c r="Z4" s="4">
        <v>2</v>
      </c>
      <c r="AA4" s="4">
        <v>0</v>
      </c>
      <c r="AB4" s="4">
        <v>0</v>
      </c>
      <c r="AC4" s="4">
        <v>0</v>
      </c>
      <c r="AD4" s="4">
        <v>0</v>
      </c>
      <c r="AE4" s="4">
        <v>2</v>
      </c>
      <c r="AF4" s="1" t="s">
        <v>17</v>
      </c>
      <c r="AG4" s="1" t="s">
        <v>17</v>
      </c>
      <c r="AH4" s="1" t="s">
        <v>17</v>
      </c>
      <c r="AI4" s="1" t="s">
        <v>17</v>
      </c>
    </row>
    <row r="5" spans="1:35" ht="12.75" customHeight="1">
      <c r="A5" s="4">
        <v>78226</v>
      </c>
      <c r="B5" s="4">
        <v>0</v>
      </c>
      <c r="C5" s="4">
        <v>2</v>
      </c>
      <c r="D5" s="4">
        <v>2</v>
      </c>
      <c r="E5" s="4">
        <v>2</v>
      </c>
      <c r="F5" s="4">
        <v>0</v>
      </c>
      <c r="G5" s="4">
        <v>0</v>
      </c>
      <c r="H5" s="4">
        <v>0</v>
      </c>
      <c r="I5" s="4">
        <v>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</v>
      </c>
      <c r="Q5" s="4">
        <v>1</v>
      </c>
      <c r="R5" s="4">
        <v>1</v>
      </c>
      <c r="S5" s="4">
        <v>0</v>
      </c>
      <c r="T5" s="4">
        <v>0</v>
      </c>
      <c r="U5" s="1" t="s">
        <v>17</v>
      </c>
      <c r="V5" s="1" t="s">
        <v>17</v>
      </c>
      <c r="W5" s="1" t="s">
        <v>17</v>
      </c>
      <c r="X5" s="4">
        <v>2</v>
      </c>
      <c r="Y5" s="4">
        <v>0</v>
      </c>
      <c r="Z5" s="4">
        <v>0</v>
      </c>
      <c r="AA5" s="4">
        <v>0</v>
      </c>
      <c r="AB5" s="4">
        <v>2</v>
      </c>
      <c r="AC5" s="4">
        <v>2</v>
      </c>
      <c r="AD5" s="4">
        <v>0</v>
      </c>
      <c r="AE5" s="4">
        <v>0</v>
      </c>
      <c r="AF5" s="1" t="s">
        <v>17</v>
      </c>
      <c r="AG5" s="1" t="s">
        <v>17</v>
      </c>
      <c r="AH5" s="1" t="s">
        <v>17</v>
      </c>
      <c r="AI5" s="1" t="s">
        <v>17</v>
      </c>
    </row>
    <row r="6" spans="1:35" ht="12.75" customHeight="1">
      <c r="A6" s="4">
        <v>223535</v>
      </c>
      <c r="B6" s="4">
        <v>0</v>
      </c>
      <c r="C6" s="4">
        <v>2</v>
      </c>
      <c r="D6" s="4">
        <v>2</v>
      </c>
      <c r="E6" s="4">
        <v>2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</v>
      </c>
      <c r="Q6" s="4">
        <v>1</v>
      </c>
      <c r="R6" s="4">
        <v>1</v>
      </c>
      <c r="S6" s="4">
        <v>0</v>
      </c>
      <c r="T6" s="4">
        <v>0</v>
      </c>
      <c r="U6" s="1" t="s">
        <v>17</v>
      </c>
      <c r="V6" s="1" t="s">
        <v>17</v>
      </c>
      <c r="W6" s="1" t="s">
        <v>17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1" t="s">
        <v>17</v>
      </c>
      <c r="AG6" s="1" t="s">
        <v>17</v>
      </c>
      <c r="AH6" s="1" t="s">
        <v>17</v>
      </c>
      <c r="AI6" s="1" t="s">
        <v>17</v>
      </c>
    </row>
    <row r="7" spans="1:35" ht="12.75" customHeight="1">
      <c r="A7" s="4">
        <v>314908</v>
      </c>
      <c r="B7" s="4">
        <v>0</v>
      </c>
      <c r="C7" s="4">
        <v>2</v>
      </c>
      <c r="D7" s="4">
        <v>2</v>
      </c>
      <c r="E7" s="4">
        <v>2</v>
      </c>
      <c r="F7" s="4">
        <v>0</v>
      </c>
      <c r="G7" s="4">
        <v>1</v>
      </c>
      <c r="H7" s="4">
        <v>0</v>
      </c>
      <c r="I7" s="4">
        <v>2</v>
      </c>
      <c r="J7" s="4">
        <v>0</v>
      </c>
      <c r="K7" s="4">
        <v>0</v>
      </c>
      <c r="L7" s="4">
        <v>2</v>
      </c>
      <c r="M7" s="4">
        <v>0</v>
      </c>
      <c r="N7" s="4">
        <v>1</v>
      </c>
      <c r="O7" s="4">
        <v>0</v>
      </c>
      <c r="P7" s="4">
        <v>1</v>
      </c>
      <c r="Q7" s="4">
        <v>1</v>
      </c>
      <c r="R7" s="4">
        <v>1</v>
      </c>
      <c r="S7" s="4">
        <v>0</v>
      </c>
      <c r="T7" s="4">
        <v>0</v>
      </c>
      <c r="U7" s="1" t="s">
        <v>17</v>
      </c>
      <c r="V7" s="1" t="s">
        <v>17</v>
      </c>
      <c r="W7" s="1" t="s">
        <v>17</v>
      </c>
      <c r="X7" s="4">
        <v>0</v>
      </c>
      <c r="Y7" s="4">
        <v>1</v>
      </c>
      <c r="Z7" s="4">
        <v>2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1" t="s">
        <v>17</v>
      </c>
      <c r="AG7" s="1" t="s">
        <v>17</v>
      </c>
      <c r="AH7" s="1" t="s">
        <v>17</v>
      </c>
      <c r="AI7" s="1" t="s">
        <v>17</v>
      </c>
    </row>
    <row r="8" spans="1:35" ht="12.75" customHeight="1">
      <c r="A8" s="4">
        <v>320078</v>
      </c>
      <c r="B8" s="4">
        <v>2</v>
      </c>
      <c r="C8" s="4">
        <v>0</v>
      </c>
      <c r="D8" s="4">
        <v>2</v>
      </c>
      <c r="E8" s="4">
        <v>2</v>
      </c>
      <c r="F8" s="4">
        <v>0</v>
      </c>
      <c r="G8" s="4">
        <v>0</v>
      </c>
      <c r="H8" s="4">
        <v>0</v>
      </c>
      <c r="I8" s="4">
        <v>2</v>
      </c>
      <c r="J8" s="4">
        <v>0</v>
      </c>
      <c r="K8" s="4">
        <v>2</v>
      </c>
      <c r="L8" s="4">
        <v>2</v>
      </c>
      <c r="M8" s="4">
        <v>1</v>
      </c>
      <c r="N8" s="4">
        <v>0</v>
      </c>
      <c r="O8" s="4">
        <v>0</v>
      </c>
      <c r="P8" s="4">
        <v>1</v>
      </c>
      <c r="Q8" s="4">
        <v>1</v>
      </c>
      <c r="R8" s="4">
        <v>1</v>
      </c>
      <c r="S8" s="4">
        <v>2</v>
      </c>
      <c r="T8" s="4">
        <v>0</v>
      </c>
      <c r="U8" s="1" t="s">
        <v>17</v>
      </c>
      <c r="V8" s="1" t="s">
        <v>17</v>
      </c>
      <c r="W8" s="1" t="s">
        <v>17</v>
      </c>
      <c r="X8" s="4">
        <v>0</v>
      </c>
      <c r="Y8" s="4">
        <v>0</v>
      </c>
      <c r="Z8" s="4">
        <v>2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1" t="s">
        <v>17</v>
      </c>
      <c r="AG8" s="1" t="s">
        <v>17</v>
      </c>
      <c r="AH8" s="1" t="s">
        <v>17</v>
      </c>
      <c r="AI8" s="1" t="s">
        <v>17</v>
      </c>
    </row>
    <row r="9" spans="1:35" ht="12.75" customHeight="1">
      <c r="A9" s="4">
        <v>331383</v>
      </c>
      <c r="B9" s="4">
        <v>0</v>
      </c>
      <c r="C9" s="4">
        <v>2</v>
      </c>
      <c r="D9" s="4">
        <v>2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1</v>
      </c>
      <c r="S9" s="4">
        <v>2</v>
      </c>
      <c r="T9" s="4">
        <v>2</v>
      </c>
      <c r="U9" s="1" t="s">
        <v>17</v>
      </c>
      <c r="V9" s="1" t="s">
        <v>17</v>
      </c>
      <c r="W9" s="1" t="s">
        <v>17</v>
      </c>
      <c r="X9" s="4">
        <v>2</v>
      </c>
      <c r="Y9" s="4">
        <v>1</v>
      </c>
      <c r="Z9" s="4">
        <v>2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1" t="s">
        <v>17</v>
      </c>
      <c r="AG9" s="1" t="s">
        <v>17</v>
      </c>
      <c r="AH9" s="1" t="s">
        <v>17</v>
      </c>
      <c r="AI9" s="1" t="s">
        <v>17</v>
      </c>
    </row>
    <row r="10" spans="1:35" ht="12.75" customHeight="1">
      <c r="A10" s="4">
        <v>338780</v>
      </c>
      <c r="B10" s="4">
        <v>0</v>
      </c>
      <c r="C10" s="4">
        <v>0</v>
      </c>
      <c r="D10" s="4">
        <v>2</v>
      </c>
      <c r="E10" s="4">
        <v>2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2</v>
      </c>
      <c r="M10" s="4">
        <v>0</v>
      </c>
      <c r="N10" s="4">
        <v>1</v>
      </c>
      <c r="O10" s="4">
        <v>0</v>
      </c>
      <c r="P10" s="4">
        <v>1</v>
      </c>
      <c r="Q10" s="4">
        <v>1</v>
      </c>
      <c r="R10" s="4">
        <v>1</v>
      </c>
      <c r="S10" s="4">
        <v>2</v>
      </c>
      <c r="T10" s="4">
        <v>0</v>
      </c>
      <c r="U10" s="1" t="s">
        <v>17</v>
      </c>
      <c r="V10" s="1" t="s">
        <v>17</v>
      </c>
      <c r="W10" s="1" t="s">
        <v>17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1" t="s">
        <v>17</v>
      </c>
      <c r="AG10" s="1" t="s">
        <v>17</v>
      </c>
      <c r="AH10" s="1" t="s">
        <v>17</v>
      </c>
      <c r="AI10" s="1" t="s">
        <v>17</v>
      </c>
    </row>
    <row r="11" spans="1:35" ht="12.75" customHeight="1">
      <c r="A11" s="4">
        <v>345858</v>
      </c>
      <c r="B11" s="4">
        <v>0</v>
      </c>
      <c r="C11" s="4">
        <v>0</v>
      </c>
      <c r="D11" s="4">
        <v>2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1</v>
      </c>
      <c r="S11" s="4">
        <v>2</v>
      </c>
      <c r="T11" s="4">
        <v>0</v>
      </c>
      <c r="U11" s="1" t="s">
        <v>17</v>
      </c>
      <c r="V11" s="1" t="s">
        <v>17</v>
      </c>
      <c r="W11" s="1" t="s">
        <v>17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1" t="s">
        <v>17</v>
      </c>
      <c r="AG11" s="1" t="s">
        <v>17</v>
      </c>
      <c r="AH11" s="1" t="s">
        <v>17</v>
      </c>
      <c r="AI11" s="1" t="s">
        <v>17</v>
      </c>
    </row>
    <row r="12" spans="1:35" ht="12.75" customHeight="1">
      <c r="A12" s="4">
        <v>347741</v>
      </c>
      <c r="B12" s="4">
        <v>0</v>
      </c>
      <c r="C12" s="4">
        <v>2</v>
      </c>
      <c r="D12" s="4">
        <v>2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1</v>
      </c>
      <c r="R12" s="4">
        <v>1</v>
      </c>
      <c r="S12" s="4">
        <v>0</v>
      </c>
      <c r="T12" s="4">
        <v>0</v>
      </c>
      <c r="U12" s="1" t="s">
        <v>17</v>
      </c>
      <c r="V12" s="1" t="s">
        <v>17</v>
      </c>
      <c r="W12" s="1" t="s">
        <v>17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1" t="s">
        <v>17</v>
      </c>
      <c r="AG12" s="1" t="s">
        <v>17</v>
      </c>
      <c r="AH12" s="1" t="s">
        <v>17</v>
      </c>
      <c r="AI12" s="1" t="s">
        <v>17</v>
      </c>
    </row>
    <row r="13" spans="1:35" ht="12.75" customHeight="1">
      <c r="A13" s="4" t="s">
        <v>311</v>
      </c>
    </row>
    <row r="14" spans="1:35" ht="12.75" customHeight="1">
      <c r="A14" s="4">
        <v>6143</v>
      </c>
      <c r="B14" s="4">
        <v>0</v>
      </c>
      <c r="C14" s="4">
        <v>0</v>
      </c>
      <c r="D14" s="4">
        <v>2</v>
      </c>
      <c r="E14" s="4">
        <v>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0</v>
      </c>
      <c r="N14" s="4">
        <v>1</v>
      </c>
      <c r="O14" s="4">
        <v>0</v>
      </c>
      <c r="P14" s="4">
        <v>1</v>
      </c>
      <c r="Q14" s="4">
        <v>1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2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2</v>
      </c>
      <c r="AI14" s="4">
        <v>0</v>
      </c>
    </row>
    <row r="15" spans="1:35" ht="12.75" customHeight="1">
      <c r="A15" s="4">
        <v>22678</v>
      </c>
      <c r="B15" s="4">
        <v>0</v>
      </c>
      <c r="C15" s="4">
        <v>2</v>
      </c>
      <c r="D15" s="4">
        <v>2</v>
      </c>
      <c r="E15" s="4">
        <v>2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2</v>
      </c>
      <c r="M15" s="4">
        <v>0</v>
      </c>
      <c r="N15" s="4">
        <v>0</v>
      </c>
      <c r="O15" s="4">
        <v>0</v>
      </c>
      <c r="P15" s="4">
        <v>1</v>
      </c>
      <c r="Q15" s="4">
        <v>1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2</v>
      </c>
      <c r="AA15" s="4">
        <v>0</v>
      </c>
      <c r="AB15" s="4">
        <v>2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1</v>
      </c>
    </row>
    <row r="16" spans="1:35" ht="12.75" customHeight="1">
      <c r="A16" s="4">
        <v>78226</v>
      </c>
      <c r="B16" s="4">
        <v>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1</v>
      </c>
      <c r="R16" s="4">
        <v>1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</row>
    <row r="17" spans="1:35" ht="12.75" customHeight="1">
      <c r="A17" s="4">
        <v>314908</v>
      </c>
      <c r="B17" s="4">
        <v>0</v>
      </c>
      <c r="C17" s="4">
        <v>2</v>
      </c>
      <c r="D17" s="4">
        <v>2</v>
      </c>
      <c r="E17" s="4">
        <v>2</v>
      </c>
      <c r="F17" s="4">
        <v>0</v>
      </c>
      <c r="G17" s="4">
        <v>1</v>
      </c>
      <c r="H17" s="4">
        <v>0</v>
      </c>
      <c r="I17" s="4">
        <v>2</v>
      </c>
      <c r="J17" s="4">
        <v>0</v>
      </c>
      <c r="K17" s="4">
        <v>0</v>
      </c>
      <c r="L17" s="4">
        <v>2</v>
      </c>
      <c r="M17" s="4">
        <v>1</v>
      </c>
      <c r="N17" s="4">
        <v>0</v>
      </c>
      <c r="O17" s="4">
        <v>0</v>
      </c>
      <c r="P17" s="4">
        <v>1</v>
      </c>
      <c r="Q17" s="4">
        <v>1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2</v>
      </c>
      <c r="AA17" s="4">
        <v>1</v>
      </c>
      <c r="AB17" s="4">
        <v>0</v>
      </c>
      <c r="AC17" s="4">
        <v>2</v>
      </c>
      <c r="AD17" s="4">
        <v>0</v>
      </c>
      <c r="AE17" s="4">
        <v>1</v>
      </c>
      <c r="AF17" s="4">
        <v>0</v>
      </c>
      <c r="AG17" s="4">
        <v>2</v>
      </c>
      <c r="AH17" s="4">
        <v>2</v>
      </c>
      <c r="AI17" s="4">
        <v>0</v>
      </c>
    </row>
    <row r="18" spans="1:35" ht="12.75" customHeight="1">
      <c r="A18" s="4">
        <v>320078</v>
      </c>
      <c r="B18" s="4">
        <v>0</v>
      </c>
      <c r="C18" s="4">
        <v>2</v>
      </c>
      <c r="D18" s="4">
        <v>2</v>
      </c>
      <c r="E18" s="4">
        <v>2</v>
      </c>
      <c r="F18" s="4">
        <v>0</v>
      </c>
      <c r="G18" s="4">
        <v>0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1</v>
      </c>
      <c r="N18" s="4">
        <v>1</v>
      </c>
      <c r="O18" s="4">
        <v>0</v>
      </c>
      <c r="P18" s="4">
        <v>1</v>
      </c>
      <c r="Q18" s="4">
        <v>1</v>
      </c>
      <c r="R18" s="4">
        <v>1</v>
      </c>
      <c r="S18" s="4">
        <v>2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</row>
    <row r="19" spans="1:35" ht="12.75" customHeight="1">
      <c r="A19" s="4">
        <v>323098</v>
      </c>
      <c r="B19" s="4">
        <v>0</v>
      </c>
      <c r="C19" s="4">
        <v>0</v>
      </c>
      <c r="D19" s="4">
        <v>2</v>
      </c>
      <c r="E19" s="4">
        <v>2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2</v>
      </c>
      <c r="AG19" s="4">
        <v>0</v>
      </c>
      <c r="AH19" s="4">
        <v>2</v>
      </c>
      <c r="AI19" s="4">
        <v>0</v>
      </c>
    </row>
    <row r="20" spans="1:35" ht="12.75" customHeight="1">
      <c r="A20" s="4">
        <v>331383</v>
      </c>
      <c r="B20" s="4">
        <v>0</v>
      </c>
      <c r="C20" s="4">
        <v>2</v>
      </c>
      <c r="D20" s="4">
        <v>2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1</v>
      </c>
      <c r="O20" s="4">
        <v>0</v>
      </c>
      <c r="P20" s="4">
        <v>1</v>
      </c>
      <c r="Q20" s="4">
        <v>1</v>
      </c>
      <c r="R20" s="4">
        <v>1</v>
      </c>
      <c r="S20" s="4">
        <v>2</v>
      </c>
      <c r="T20" s="4">
        <v>0</v>
      </c>
      <c r="U20" s="4">
        <v>1</v>
      </c>
      <c r="V20" s="4">
        <v>0</v>
      </c>
      <c r="W20" s="4">
        <v>0</v>
      </c>
      <c r="X20" s="4">
        <v>2</v>
      </c>
      <c r="Y20" s="4">
        <v>1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2</v>
      </c>
      <c r="AI20" s="4">
        <v>1</v>
      </c>
    </row>
    <row r="21" spans="1:35" ht="12.75" customHeight="1">
      <c r="A21" s="4">
        <v>338780</v>
      </c>
      <c r="B21" s="4">
        <v>0</v>
      </c>
      <c r="C21" s="4">
        <v>0</v>
      </c>
      <c r="D21" s="4">
        <v>2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2</v>
      </c>
      <c r="M21" s="4">
        <v>0</v>
      </c>
      <c r="N21" s="4">
        <v>1</v>
      </c>
      <c r="O21" s="4">
        <v>0</v>
      </c>
      <c r="P21" s="4">
        <v>1</v>
      </c>
      <c r="Q21" s="4">
        <v>1</v>
      </c>
      <c r="R21" s="4">
        <v>1</v>
      </c>
      <c r="S21" s="4">
        <v>2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</row>
    <row r="22" spans="1:35" ht="12.75" customHeight="1">
      <c r="A22" s="4">
        <v>345858</v>
      </c>
      <c r="B22" s="4">
        <v>0</v>
      </c>
      <c r="C22" s="4">
        <v>0</v>
      </c>
      <c r="D22" s="4">
        <v>2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</row>
    <row r="23" spans="1:35" ht="12.75" customHeight="1">
      <c r="A23" s="4">
        <v>347741</v>
      </c>
      <c r="B23" s="4">
        <v>0</v>
      </c>
      <c r="C23" s="4">
        <v>2</v>
      </c>
      <c r="D23" s="4">
        <v>2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1</v>
      </c>
      <c r="S23" s="4">
        <v>0</v>
      </c>
      <c r="T23" s="4">
        <v>0</v>
      </c>
      <c r="U23" s="4">
        <v>1</v>
      </c>
      <c r="V23" s="4">
        <v>1</v>
      </c>
      <c r="W23" s="4">
        <v>1</v>
      </c>
      <c r="X23" s="4">
        <v>2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1</v>
      </c>
    </row>
    <row r="24" spans="1:35" ht="12.75" customHeight="1">
      <c r="A24" s="4" t="s">
        <v>312</v>
      </c>
    </row>
    <row r="25" spans="1:35" ht="12.75" customHeight="1">
      <c r="A25" s="4">
        <v>106332</v>
      </c>
      <c r="B25" s="4">
        <v>0</v>
      </c>
      <c r="C25" s="4">
        <v>2</v>
      </c>
      <c r="D25" s="4">
        <v>2</v>
      </c>
      <c r="E25" s="4">
        <v>2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2</v>
      </c>
      <c r="M25" s="4">
        <v>0</v>
      </c>
      <c r="N25" s="4">
        <v>0</v>
      </c>
      <c r="O25" s="4">
        <v>0</v>
      </c>
      <c r="P25" s="4">
        <v>1</v>
      </c>
      <c r="Q25" s="4">
        <v>1</v>
      </c>
      <c r="R25" s="4">
        <v>1</v>
      </c>
      <c r="S25" s="4">
        <v>0</v>
      </c>
      <c r="T25" s="4">
        <v>0</v>
      </c>
      <c r="U25" s="1" t="s">
        <v>17</v>
      </c>
      <c r="V25" s="1" t="s">
        <v>17</v>
      </c>
      <c r="W25" s="1" t="s">
        <v>17</v>
      </c>
      <c r="X25" s="4">
        <v>0</v>
      </c>
      <c r="Y25" s="4">
        <v>1</v>
      </c>
      <c r="Z25" s="4">
        <v>0</v>
      </c>
      <c r="AA25" s="4">
        <v>0</v>
      </c>
      <c r="AB25" s="4">
        <v>2</v>
      </c>
      <c r="AC25" s="4">
        <v>0</v>
      </c>
      <c r="AD25" s="4">
        <v>0</v>
      </c>
      <c r="AE25" s="4">
        <v>0</v>
      </c>
      <c r="AF25" s="1" t="s">
        <v>17</v>
      </c>
      <c r="AG25" s="1" t="s">
        <v>17</v>
      </c>
      <c r="AH25" s="1" t="s">
        <v>17</v>
      </c>
      <c r="AI25" s="1" t="s">
        <v>17</v>
      </c>
    </row>
    <row r="26" spans="1:35" ht="12.75" customHeight="1">
      <c r="A26" s="4">
        <v>106355</v>
      </c>
      <c r="B26" s="4">
        <v>0</v>
      </c>
      <c r="C26" s="4">
        <v>2</v>
      </c>
      <c r="D26" s="4"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1</v>
      </c>
      <c r="S26" s="4">
        <v>0</v>
      </c>
      <c r="T26" s="4">
        <v>2</v>
      </c>
      <c r="U26" s="1" t="s">
        <v>17</v>
      </c>
      <c r="V26" s="1" t="s">
        <v>17</v>
      </c>
      <c r="W26" s="1" t="s">
        <v>17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1" t="s">
        <v>17</v>
      </c>
      <c r="AG26" s="1" t="s">
        <v>17</v>
      </c>
      <c r="AH26" s="1" t="s">
        <v>17</v>
      </c>
      <c r="AI26" s="1" t="s">
        <v>17</v>
      </c>
    </row>
    <row r="27" spans="1:35" ht="12.75" customHeight="1">
      <c r="A27" s="4">
        <v>161436</v>
      </c>
      <c r="B27" s="4">
        <v>0</v>
      </c>
      <c r="C27" s="4">
        <v>0</v>
      </c>
      <c r="D27" s="4">
        <v>2</v>
      </c>
      <c r="E27" s="4">
        <v>2</v>
      </c>
      <c r="F27" s="4">
        <v>2</v>
      </c>
      <c r="G27" s="4">
        <v>0</v>
      </c>
      <c r="H27" s="4">
        <v>0</v>
      </c>
      <c r="I27" s="4">
        <v>2</v>
      </c>
      <c r="J27" s="4">
        <v>0</v>
      </c>
      <c r="K27" s="4">
        <v>0</v>
      </c>
      <c r="L27" s="4">
        <v>2</v>
      </c>
      <c r="M27" s="4">
        <v>0</v>
      </c>
      <c r="N27" s="4">
        <v>1</v>
      </c>
      <c r="O27" s="4">
        <v>0</v>
      </c>
      <c r="P27" s="4">
        <v>0</v>
      </c>
      <c r="Q27" s="4">
        <v>1</v>
      </c>
      <c r="R27" s="4">
        <v>1</v>
      </c>
      <c r="S27" s="4">
        <v>0</v>
      </c>
      <c r="T27" s="4">
        <v>0</v>
      </c>
      <c r="U27" s="1" t="s">
        <v>17</v>
      </c>
      <c r="V27" s="1" t="s">
        <v>17</v>
      </c>
      <c r="W27" s="1" t="s">
        <v>17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1" t="s">
        <v>17</v>
      </c>
      <c r="AG27" s="1" t="s">
        <v>17</v>
      </c>
      <c r="AH27" s="1" t="s">
        <v>17</v>
      </c>
      <c r="AI27" s="1" t="s">
        <v>17</v>
      </c>
    </row>
    <row r="28" spans="1:35" ht="12.75" customHeight="1">
      <c r="A28" s="4">
        <v>165551</v>
      </c>
      <c r="B28" s="4">
        <v>0</v>
      </c>
      <c r="C28" s="4">
        <v>0</v>
      </c>
      <c r="D28" s="4"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2</v>
      </c>
      <c r="M28" s="4">
        <v>0</v>
      </c>
      <c r="N28" s="4">
        <v>0</v>
      </c>
      <c r="O28" s="4">
        <v>0</v>
      </c>
      <c r="P28" s="4">
        <v>1</v>
      </c>
      <c r="Q28" s="4">
        <v>1</v>
      </c>
      <c r="R28" s="4">
        <v>1</v>
      </c>
      <c r="S28" s="4">
        <v>0</v>
      </c>
      <c r="T28" s="4">
        <v>0</v>
      </c>
      <c r="U28" s="1" t="s">
        <v>17</v>
      </c>
      <c r="V28" s="1" t="s">
        <v>17</v>
      </c>
      <c r="W28" s="1" t="s">
        <v>17</v>
      </c>
      <c r="X28" s="4">
        <v>0</v>
      </c>
      <c r="Y28" s="4">
        <v>1</v>
      </c>
      <c r="Z28" s="4">
        <v>2</v>
      </c>
      <c r="AA28" s="4">
        <v>1</v>
      </c>
      <c r="AB28" s="4">
        <v>2</v>
      </c>
      <c r="AC28" s="4">
        <v>0</v>
      </c>
      <c r="AD28" s="4">
        <v>0</v>
      </c>
      <c r="AE28" s="4">
        <v>0</v>
      </c>
      <c r="AF28" s="1" t="s">
        <v>17</v>
      </c>
      <c r="AG28" s="1" t="s">
        <v>17</v>
      </c>
      <c r="AH28" s="1" t="s">
        <v>17</v>
      </c>
      <c r="AI28" s="1" t="s">
        <v>17</v>
      </c>
    </row>
    <row r="29" spans="1:35" ht="12.75" customHeight="1">
      <c r="A29" s="4">
        <v>223535</v>
      </c>
      <c r="B29" s="4">
        <v>0</v>
      </c>
      <c r="C29" s="4">
        <v>2</v>
      </c>
      <c r="D29" s="4">
        <v>2</v>
      </c>
      <c r="E29" s="4">
        <v>2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1</v>
      </c>
      <c r="S29" s="4">
        <v>0</v>
      </c>
      <c r="T29" s="4">
        <v>0</v>
      </c>
      <c r="U29" s="1" t="s">
        <v>17</v>
      </c>
      <c r="V29" s="1" t="s">
        <v>17</v>
      </c>
      <c r="W29" s="1" t="s">
        <v>17</v>
      </c>
      <c r="X29" s="4">
        <v>0</v>
      </c>
      <c r="Y29" s="4">
        <v>1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1" t="s">
        <v>17</v>
      </c>
      <c r="AG29" s="1" t="s">
        <v>17</v>
      </c>
      <c r="AH29" s="1" t="s">
        <v>17</v>
      </c>
      <c r="AI29" s="1" t="s">
        <v>17</v>
      </c>
    </row>
    <row r="30" spans="1:35" ht="12.75" customHeight="1">
      <c r="A30" s="4">
        <v>278250</v>
      </c>
      <c r="B30" s="4">
        <v>0</v>
      </c>
      <c r="C30" s="4">
        <v>2</v>
      </c>
      <c r="D30" s="4">
        <v>2</v>
      </c>
      <c r="E30" s="4">
        <v>2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2</v>
      </c>
      <c r="M30" s="4">
        <v>0</v>
      </c>
      <c r="N30" s="4">
        <v>1</v>
      </c>
      <c r="O30" s="4">
        <v>0</v>
      </c>
      <c r="P30" s="4">
        <v>1</v>
      </c>
      <c r="Q30" s="4">
        <v>1</v>
      </c>
      <c r="R30" s="4">
        <v>1</v>
      </c>
      <c r="S30" s="4">
        <v>0</v>
      </c>
      <c r="T30" s="4">
        <v>0</v>
      </c>
      <c r="U30" s="1" t="s">
        <v>17</v>
      </c>
      <c r="V30" s="1" t="s">
        <v>17</v>
      </c>
      <c r="W30" s="1" t="s">
        <v>17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1" t="s">
        <v>17</v>
      </c>
      <c r="AG30" s="1" t="s">
        <v>17</v>
      </c>
      <c r="AH30" s="1" t="s">
        <v>17</v>
      </c>
      <c r="AI30" s="1" t="s">
        <v>17</v>
      </c>
    </row>
    <row r="31" spans="1:35" ht="12.75" customHeight="1">
      <c r="A31" s="4">
        <v>282862</v>
      </c>
      <c r="B31" s="4">
        <v>0</v>
      </c>
      <c r="C31" s="4">
        <v>2</v>
      </c>
      <c r="D31" s="4">
        <v>2</v>
      </c>
      <c r="E31" s="4">
        <v>2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1</v>
      </c>
      <c r="S31" s="4">
        <v>2</v>
      </c>
      <c r="T31" s="4">
        <v>0</v>
      </c>
      <c r="U31" s="1" t="s">
        <v>17</v>
      </c>
      <c r="V31" s="1" t="s">
        <v>17</v>
      </c>
      <c r="W31" s="1" t="s">
        <v>17</v>
      </c>
      <c r="X31" s="4">
        <v>2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1" t="s">
        <v>17</v>
      </c>
      <c r="AG31" s="1" t="s">
        <v>17</v>
      </c>
      <c r="AH31" s="1" t="s">
        <v>17</v>
      </c>
      <c r="AI31" s="1" t="s">
        <v>17</v>
      </c>
    </row>
    <row r="32" spans="1:35" ht="12.75" customHeight="1">
      <c r="A32" s="4">
        <v>330181</v>
      </c>
      <c r="B32" s="4">
        <v>0</v>
      </c>
      <c r="C32" s="4">
        <v>0</v>
      </c>
      <c r="D32" s="4"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2</v>
      </c>
      <c r="M32" s="4">
        <v>0</v>
      </c>
      <c r="N32" s="4">
        <v>0</v>
      </c>
      <c r="O32" s="4">
        <v>0</v>
      </c>
      <c r="P32" s="4">
        <v>1</v>
      </c>
      <c r="Q32" s="4">
        <v>1</v>
      </c>
      <c r="R32" s="4">
        <v>1</v>
      </c>
      <c r="S32" s="4">
        <v>2</v>
      </c>
      <c r="T32" s="4">
        <v>0</v>
      </c>
      <c r="U32" s="1" t="s">
        <v>17</v>
      </c>
      <c r="V32" s="1" t="s">
        <v>17</v>
      </c>
      <c r="W32" s="1" t="s">
        <v>17</v>
      </c>
      <c r="X32" s="4">
        <v>0</v>
      </c>
      <c r="Y32" s="4">
        <v>0</v>
      </c>
      <c r="Z32" s="4">
        <v>2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1" t="s">
        <v>17</v>
      </c>
      <c r="AG32" s="1" t="s">
        <v>17</v>
      </c>
      <c r="AH32" s="1" t="s">
        <v>17</v>
      </c>
      <c r="AI32" s="1" t="s">
        <v>17</v>
      </c>
    </row>
    <row r="33" spans="1:35" ht="12.75" customHeight="1">
      <c r="A33" s="4">
        <v>334137</v>
      </c>
      <c r="B33" s="4">
        <v>1</v>
      </c>
      <c r="C33" s="4">
        <v>2</v>
      </c>
      <c r="D33" s="4">
        <v>2</v>
      </c>
      <c r="E33" s="4">
        <v>2</v>
      </c>
      <c r="F33" s="4">
        <v>0</v>
      </c>
      <c r="G33" s="4">
        <v>0</v>
      </c>
      <c r="H33" s="4">
        <v>0</v>
      </c>
      <c r="I33" s="4">
        <v>2</v>
      </c>
      <c r="J33" s="4">
        <v>1</v>
      </c>
      <c r="K33" s="4">
        <v>0</v>
      </c>
      <c r="L33" s="4">
        <v>2</v>
      </c>
      <c r="M33" s="4">
        <v>0</v>
      </c>
      <c r="N33" s="4">
        <v>0</v>
      </c>
      <c r="O33" s="4">
        <v>0</v>
      </c>
      <c r="P33" s="4">
        <v>1</v>
      </c>
      <c r="Q33" s="4">
        <v>1</v>
      </c>
      <c r="R33" s="4">
        <v>1</v>
      </c>
      <c r="S33" s="4">
        <v>0</v>
      </c>
      <c r="T33" s="4">
        <v>0</v>
      </c>
      <c r="U33" s="1" t="s">
        <v>17</v>
      </c>
      <c r="V33" s="1" t="s">
        <v>17</v>
      </c>
      <c r="W33" s="1" t="s">
        <v>17</v>
      </c>
      <c r="X33" s="4">
        <v>2</v>
      </c>
      <c r="Y33" s="4">
        <v>2</v>
      </c>
      <c r="Z33" s="4">
        <v>2</v>
      </c>
      <c r="AA33" s="4">
        <v>2</v>
      </c>
      <c r="AB33" s="4">
        <v>0</v>
      </c>
      <c r="AC33" s="4">
        <v>2</v>
      </c>
      <c r="AD33" s="4">
        <v>1</v>
      </c>
      <c r="AE33" s="4">
        <v>0</v>
      </c>
      <c r="AF33" s="1" t="s">
        <v>17</v>
      </c>
      <c r="AG33" s="1" t="s">
        <v>17</v>
      </c>
      <c r="AH33" s="1" t="s">
        <v>17</v>
      </c>
      <c r="AI33" s="1" t="s">
        <v>17</v>
      </c>
    </row>
    <row r="34" spans="1:35" ht="12.75" customHeight="1">
      <c r="A34" s="4">
        <v>342812</v>
      </c>
      <c r="B34" s="4">
        <v>0</v>
      </c>
      <c r="C34" s="4">
        <v>0</v>
      </c>
      <c r="D34" s="4">
        <v>2</v>
      </c>
      <c r="E34" s="4">
        <v>2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1</v>
      </c>
      <c r="L34" s="4">
        <v>2</v>
      </c>
      <c r="M34" s="4">
        <v>0</v>
      </c>
      <c r="N34" s="4">
        <v>0</v>
      </c>
      <c r="O34" s="4">
        <v>0</v>
      </c>
      <c r="P34" s="4">
        <v>1</v>
      </c>
      <c r="Q34" s="4">
        <v>1</v>
      </c>
      <c r="R34" s="4">
        <v>1</v>
      </c>
      <c r="S34" s="4">
        <v>0</v>
      </c>
      <c r="T34" s="4">
        <v>2</v>
      </c>
      <c r="U34" s="1" t="s">
        <v>17</v>
      </c>
      <c r="V34" s="1" t="s">
        <v>17</v>
      </c>
      <c r="W34" s="1" t="s">
        <v>17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1" t="s">
        <v>17</v>
      </c>
      <c r="AG34" s="1" t="s">
        <v>17</v>
      </c>
      <c r="AH34" s="1" t="s">
        <v>17</v>
      </c>
      <c r="AI34" s="1" t="s">
        <v>17</v>
      </c>
    </row>
    <row r="35" spans="1:35" ht="12.75" customHeight="1">
      <c r="A35" s="4">
        <v>343021</v>
      </c>
      <c r="B35" s="4">
        <v>0</v>
      </c>
      <c r="C35" s="4">
        <v>0</v>
      </c>
      <c r="D35" s="4">
        <v>2</v>
      </c>
      <c r="E35" s="4">
        <v>2</v>
      </c>
      <c r="F35" s="4">
        <v>2</v>
      </c>
      <c r="G35" s="4">
        <v>2</v>
      </c>
      <c r="H35" s="4">
        <v>0</v>
      </c>
      <c r="I35" s="4">
        <v>2</v>
      </c>
      <c r="J35" s="4">
        <v>0</v>
      </c>
      <c r="K35" s="4">
        <v>0</v>
      </c>
      <c r="L35" s="4">
        <v>2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1</v>
      </c>
      <c r="S35" s="4">
        <v>2</v>
      </c>
      <c r="T35" s="4">
        <v>0</v>
      </c>
      <c r="U35" s="1" t="s">
        <v>17</v>
      </c>
      <c r="V35" s="1" t="s">
        <v>17</v>
      </c>
      <c r="W35" s="1" t="s">
        <v>17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1" t="s">
        <v>17</v>
      </c>
      <c r="AG35" s="1" t="s">
        <v>17</v>
      </c>
      <c r="AH35" s="1" t="s">
        <v>17</v>
      </c>
      <c r="AI35" s="1" t="s">
        <v>17</v>
      </c>
    </row>
    <row r="36" spans="1:35" ht="12.75" customHeight="1">
      <c r="A36" s="4">
        <v>349435</v>
      </c>
      <c r="B36" s="4">
        <v>0</v>
      </c>
      <c r="C36" s="4">
        <v>2</v>
      </c>
      <c r="D36" s="4">
        <v>2</v>
      </c>
      <c r="E36" s="4">
        <v>2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4">
        <v>0</v>
      </c>
      <c r="P36" s="4">
        <v>1</v>
      </c>
      <c r="Q36" s="4">
        <v>1</v>
      </c>
      <c r="R36" s="4">
        <v>1</v>
      </c>
      <c r="S36" s="4">
        <v>2</v>
      </c>
      <c r="T36" s="4">
        <v>2</v>
      </c>
      <c r="U36" s="1" t="s">
        <v>17</v>
      </c>
      <c r="V36" s="1" t="s">
        <v>17</v>
      </c>
      <c r="W36" s="1" t="s">
        <v>17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1" t="s">
        <v>17</v>
      </c>
      <c r="AG36" s="1" t="s">
        <v>17</v>
      </c>
      <c r="AH36" s="1" t="s">
        <v>17</v>
      </c>
      <c r="AI36" s="1" t="s">
        <v>17</v>
      </c>
    </row>
    <row r="37" spans="1:35" ht="12.75" customHeight="1">
      <c r="A37" s="4">
        <v>350633</v>
      </c>
      <c r="B37" s="4">
        <v>0</v>
      </c>
      <c r="C37" s="4">
        <v>0</v>
      </c>
      <c r="D37" s="4"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2</v>
      </c>
      <c r="M37" s="4">
        <v>0</v>
      </c>
      <c r="N37" s="4">
        <v>0</v>
      </c>
      <c r="O37" s="4">
        <v>0</v>
      </c>
      <c r="P37" s="4">
        <v>1</v>
      </c>
      <c r="Q37" s="4">
        <v>1</v>
      </c>
      <c r="R37" s="4">
        <v>1</v>
      </c>
      <c r="S37" s="4">
        <v>2</v>
      </c>
      <c r="T37" s="4">
        <v>0</v>
      </c>
      <c r="U37" s="1" t="s">
        <v>17</v>
      </c>
      <c r="V37" s="1" t="s">
        <v>17</v>
      </c>
      <c r="W37" s="1" t="s">
        <v>17</v>
      </c>
      <c r="X37" s="4">
        <v>0</v>
      </c>
      <c r="Y37" s="4">
        <v>1</v>
      </c>
      <c r="Z37" s="4">
        <v>2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1" t="s">
        <v>17</v>
      </c>
      <c r="AG37" s="1" t="s">
        <v>17</v>
      </c>
      <c r="AH37" s="1" t="s">
        <v>17</v>
      </c>
      <c r="AI37" s="1" t="s">
        <v>17</v>
      </c>
    </row>
    <row r="38" spans="1:35" ht="12.75" customHeight="1">
      <c r="A38" s="4">
        <v>351137</v>
      </c>
      <c r="B38" s="4">
        <v>0</v>
      </c>
      <c r="C38" s="4">
        <v>0</v>
      </c>
      <c r="D38" s="4">
        <v>2</v>
      </c>
      <c r="E38" s="4">
        <v>2</v>
      </c>
      <c r="F38" s="4">
        <v>0</v>
      </c>
      <c r="G38" s="4">
        <v>0</v>
      </c>
      <c r="H38" s="4">
        <v>0</v>
      </c>
      <c r="I38" s="4">
        <v>2</v>
      </c>
      <c r="J38" s="4">
        <v>0</v>
      </c>
      <c r="K38" s="4">
        <v>0</v>
      </c>
      <c r="L38" s="4">
        <v>2</v>
      </c>
      <c r="M38" s="4">
        <v>0</v>
      </c>
      <c r="N38" s="4">
        <v>0</v>
      </c>
      <c r="O38" s="4">
        <v>0</v>
      </c>
      <c r="P38" s="4">
        <v>1</v>
      </c>
      <c r="Q38" s="4">
        <v>1</v>
      </c>
      <c r="R38" s="4">
        <v>1</v>
      </c>
      <c r="S38" s="4">
        <v>2</v>
      </c>
      <c r="T38" s="4">
        <v>0</v>
      </c>
      <c r="U38" s="1" t="s">
        <v>17</v>
      </c>
      <c r="V38" s="1" t="s">
        <v>17</v>
      </c>
      <c r="W38" s="1" t="s">
        <v>17</v>
      </c>
      <c r="X38" s="4">
        <v>2</v>
      </c>
      <c r="Y38" s="4">
        <v>1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1" t="s">
        <v>17</v>
      </c>
      <c r="AG38" s="1" t="s">
        <v>17</v>
      </c>
      <c r="AH38" s="1" t="s">
        <v>17</v>
      </c>
      <c r="AI38" s="1" t="s">
        <v>17</v>
      </c>
    </row>
    <row r="39" spans="1:35" ht="12.75" customHeight="1">
      <c r="A39" s="4">
        <v>357416</v>
      </c>
      <c r="B39" s="4">
        <v>0</v>
      </c>
      <c r="C39" s="4">
        <v>2</v>
      </c>
      <c r="D39" s="4">
        <v>2</v>
      </c>
      <c r="E39" s="4">
        <v>2</v>
      </c>
      <c r="F39" s="4">
        <v>1</v>
      </c>
      <c r="G39" s="4">
        <v>1</v>
      </c>
      <c r="H39" s="4">
        <v>0</v>
      </c>
      <c r="I39" s="4">
        <v>2</v>
      </c>
      <c r="J39" s="4">
        <v>1</v>
      </c>
      <c r="K39" s="4">
        <v>0</v>
      </c>
      <c r="L39" s="4">
        <v>2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0</v>
      </c>
      <c r="U39" s="1" t="s">
        <v>17</v>
      </c>
      <c r="V39" s="1" t="s">
        <v>17</v>
      </c>
      <c r="W39" s="1" t="s">
        <v>17</v>
      </c>
      <c r="X39" s="4">
        <v>1</v>
      </c>
      <c r="Y39" s="4">
        <v>0</v>
      </c>
      <c r="Z39" s="4">
        <v>0</v>
      </c>
      <c r="AA39" s="4">
        <v>0</v>
      </c>
      <c r="AB39" s="4">
        <v>2</v>
      </c>
      <c r="AC39" s="4">
        <v>2</v>
      </c>
      <c r="AD39" s="4">
        <v>0</v>
      </c>
      <c r="AE39" s="4">
        <v>0</v>
      </c>
      <c r="AF39" s="1" t="s">
        <v>17</v>
      </c>
      <c r="AG39" s="1" t="s">
        <v>17</v>
      </c>
      <c r="AH39" s="1" t="s">
        <v>17</v>
      </c>
      <c r="AI39" s="1" t="s">
        <v>17</v>
      </c>
    </row>
    <row r="40" spans="1:35" ht="12.75" customHeight="1">
      <c r="A40" s="4">
        <v>359546</v>
      </c>
      <c r="B40" s="4">
        <v>0</v>
      </c>
      <c r="C40" s="4">
        <v>0</v>
      </c>
      <c r="D40" s="4">
        <v>2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2</v>
      </c>
      <c r="M40" s="4">
        <v>0</v>
      </c>
      <c r="N40" s="4">
        <v>0</v>
      </c>
      <c r="O40" s="4">
        <v>0</v>
      </c>
      <c r="P40" s="4">
        <v>1</v>
      </c>
      <c r="Q40" s="4">
        <v>1</v>
      </c>
      <c r="R40" s="4">
        <v>1</v>
      </c>
      <c r="S40" s="4">
        <v>0</v>
      </c>
      <c r="T40" s="4">
        <v>0</v>
      </c>
      <c r="U40" s="1" t="s">
        <v>17</v>
      </c>
      <c r="V40" s="1" t="s">
        <v>17</v>
      </c>
      <c r="W40" s="1" t="s">
        <v>17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1" t="s">
        <v>17</v>
      </c>
      <c r="AG40" s="1" t="s">
        <v>17</v>
      </c>
      <c r="AH40" s="1" t="s">
        <v>17</v>
      </c>
      <c r="AI40" s="1" t="s">
        <v>17</v>
      </c>
    </row>
    <row r="41" spans="1:35" ht="12.75" customHeight="1">
      <c r="A41" s="4" t="s">
        <v>313</v>
      </c>
    </row>
    <row r="42" spans="1:35" ht="12.75" customHeight="1">
      <c r="A42" s="4">
        <v>14833</v>
      </c>
      <c r="B42" s="4">
        <v>0</v>
      </c>
      <c r="C42" s="4">
        <v>2</v>
      </c>
      <c r="D42" s="4">
        <v>2</v>
      </c>
      <c r="E42" s="4">
        <v>2</v>
      </c>
      <c r="F42" s="4">
        <v>0</v>
      </c>
      <c r="G42" s="4">
        <v>1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1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2</v>
      </c>
      <c r="AH42" s="4">
        <v>2</v>
      </c>
      <c r="AI42" s="4">
        <v>0</v>
      </c>
    </row>
    <row r="43" spans="1:35" ht="12.75" customHeight="1">
      <c r="A43" s="4">
        <v>22678</v>
      </c>
      <c r="B43" s="4">
        <v>0</v>
      </c>
      <c r="C43" s="4">
        <v>0</v>
      </c>
      <c r="D43" s="4">
        <v>2</v>
      </c>
      <c r="E43" s="4">
        <v>0</v>
      </c>
      <c r="F43" s="4">
        <v>0</v>
      </c>
      <c r="G43" s="4">
        <v>1</v>
      </c>
      <c r="H43" s="4">
        <v>0</v>
      </c>
      <c r="I43" s="4">
        <v>2</v>
      </c>
      <c r="J43" s="4">
        <v>0</v>
      </c>
      <c r="K43" s="4">
        <v>0</v>
      </c>
      <c r="L43" s="4">
        <v>2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2</v>
      </c>
      <c r="AA43" s="4">
        <v>1</v>
      </c>
      <c r="AB43" s="4">
        <v>0</v>
      </c>
      <c r="AC43" s="4">
        <v>0</v>
      </c>
      <c r="AD43" s="4">
        <v>0</v>
      </c>
      <c r="AE43" s="4">
        <v>2</v>
      </c>
      <c r="AF43" s="4">
        <v>0</v>
      </c>
      <c r="AG43" s="4">
        <v>0</v>
      </c>
      <c r="AH43" s="4">
        <v>2</v>
      </c>
      <c r="AI43" s="4">
        <v>0</v>
      </c>
    </row>
    <row r="44" spans="1:35" ht="12.75" customHeight="1">
      <c r="A44" s="4">
        <v>78226</v>
      </c>
      <c r="B44" s="4">
        <v>0</v>
      </c>
      <c r="C44" s="4">
        <v>2</v>
      </c>
      <c r="D44" s="4"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2</v>
      </c>
      <c r="AI44" s="4">
        <v>0</v>
      </c>
    </row>
    <row r="45" spans="1:35" ht="12.75" customHeight="1">
      <c r="A45" s="4">
        <v>106332</v>
      </c>
      <c r="B45" s="4">
        <v>0</v>
      </c>
      <c r="C45" s="4">
        <v>2</v>
      </c>
      <c r="D45" s="4">
        <v>2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2</v>
      </c>
      <c r="M45" s="4">
        <v>0</v>
      </c>
      <c r="N45" s="4">
        <v>0</v>
      </c>
      <c r="O45" s="4">
        <v>0</v>
      </c>
      <c r="P45" s="4">
        <v>1</v>
      </c>
      <c r="Q45" s="4">
        <v>1</v>
      </c>
      <c r="R45" s="4">
        <v>1</v>
      </c>
      <c r="S45" s="4">
        <v>2</v>
      </c>
      <c r="T45" s="4">
        <v>0</v>
      </c>
      <c r="U45" s="4">
        <v>2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2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1</v>
      </c>
    </row>
    <row r="46" spans="1:35" ht="12.75" customHeight="1">
      <c r="A46" s="4">
        <v>106355</v>
      </c>
      <c r="B46" s="4">
        <v>0</v>
      </c>
      <c r="C46" s="4">
        <v>2</v>
      </c>
      <c r="D46" s="4">
        <v>2</v>
      </c>
      <c r="E46" s="4">
        <v>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2</v>
      </c>
      <c r="M46" s="4">
        <v>0</v>
      </c>
      <c r="N46" s="4">
        <v>0</v>
      </c>
      <c r="O46" s="4">
        <v>0</v>
      </c>
      <c r="P46" s="4">
        <v>1</v>
      </c>
      <c r="Q46" s="4">
        <v>1</v>
      </c>
      <c r="R46" s="4">
        <v>1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2</v>
      </c>
      <c r="AI46" s="4">
        <v>0</v>
      </c>
    </row>
    <row r="47" spans="1:35" ht="12.75" customHeight="1">
      <c r="A47" s="4">
        <v>130642</v>
      </c>
      <c r="B47" s="4">
        <v>0</v>
      </c>
      <c r="C47" s="4">
        <v>0</v>
      </c>
      <c r="D47" s="4">
        <v>2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2</v>
      </c>
      <c r="AI47" s="4">
        <v>1</v>
      </c>
    </row>
    <row r="48" spans="1:35" ht="12.75" customHeight="1">
      <c r="A48" s="4">
        <v>161436</v>
      </c>
      <c r="B48" s="4">
        <v>0</v>
      </c>
      <c r="C48" s="4">
        <v>0</v>
      </c>
      <c r="D48" s="4">
        <v>2</v>
      </c>
      <c r="E48" s="4">
        <v>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2</v>
      </c>
      <c r="M48" s="4">
        <v>0</v>
      </c>
      <c r="N48" s="4">
        <v>0</v>
      </c>
      <c r="O48" s="4">
        <v>0</v>
      </c>
      <c r="P48" s="4">
        <v>1</v>
      </c>
      <c r="Q48" s="4">
        <v>1</v>
      </c>
      <c r="R48" s="4">
        <v>1</v>
      </c>
      <c r="S48" s="4">
        <v>0</v>
      </c>
      <c r="T48" s="4">
        <v>0</v>
      </c>
      <c r="U48" s="4">
        <v>1</v>
      </c>
      <c r="V48" s="4">
        <v>0</v>
      </c>
      <c r="W48" s="4">
        <v>1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 ht="12.75" customHeight="1">
      <c r="A49" s="4">
        <v>165551</v>
      </c>
      <c r="B49" s="4">
        <v>0</v>
      </c>
      <c r="C49" s="4">
        <v>0</v>
      </c>
      <c r="D49" s="4"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2</v>
      </c>
      <c r="M49" s="4">
        <v>0</v>
      </c>
      <c r="N49" s="4">
        <v>0</v>
      </c>
      <c r="O49" s="4">
        <v>0</v>
      </c>
      <c r="P49" s="4">
        <v>1</v>
      </c>
      <c r="Q49" s="4">
        <v>1</v>
      </c>
      <c r="R49" s="4">
        <v>1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2</v>
      </c>
      <c r="AI49" s="4">
        <v>1</v>
      </c>
    </row>
    <row r="50" spans="1:35" ht="12.75" customHeight="1">
      <c r="A50" s="4">
        <v>223535</v>
      </c>
      <c r="B50" s="4">
        <v>0</v>
      </c>
      <c r="C50" s="4">
        <v>2</v>
      </c>
      <c r="D50" s="4">
        <v>2</v>
      </c>
      <c r="E50" s="4">
        <v>2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1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2</v>
      </c>
      <c r="AC50" s="4">
        <v>0</v>
      </c>
      <c r="AD50" s="4">
        <v>0</v>
      </c>
      <c r="AE50" s="4">
        <v>0</v>
      </c>
      <c r="AF50" s="4">
        <v>0</v>
      </c>
      <c r="AG50" s="4">
        <v>2</v>
      </c>
      <c r="AH50" s="4">
        <v>2</v>
      </c>
      <c r="AI50" s="4">
        <v>0</v>
      </c>
    </row>
    <row r="51" spans="1:35" ht="12.75" customHeight="1">
      <c r="A51" s="4">
        <v>268733</v>
      </c>
      <c r="B51" s="4">
        <v>0</v>
      </c>
      <c r="C51" s="4">
        <v>2</v>
      </c>
      <c r="D51" s="4">
        <v>2</v>
      </c>
      <c r="E51" s="4">
        <v>2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2</v>
      </c>
      <c r="M51" s="4">
        <v>1</v>
      </c>
      <c r="N51" s="4">
        <v>0</v>
      </c>
      <c r="O51" s="4">
        <v>0</v>
      </c>
      <c r="P51" s="4">
        <v>1</v>
      </c>
      <c r="Q51" s="4">
        <v>1</v>
      </c>
      <c r="R51" s="4">
        <v>1</v>
      </c>
      <c r="S51" s="4">
        <v>0</v>
      </c>
      <c r="T51" s="4">
        <v>1</v>
      </c>
      <c r="U51" s="4">
        <v>1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2</v>
      </c>
      <c r="AC51" s="4">
        <v>0</v>
      </c>
      <c r="AD51" s="4">
        <v>0</v>
      </c>
      <c r="AE51" s="4">
        <v>0</v>
      </c>
      <c r="AF51" s="4">
        <v>0</v>
      </c>
      <c r="AG51" s="4">
        <v>2</v>
      </c>
      <c r="AH51" s="4">
        <v>0</v>
      </c>
      <c r="AI51" s="4">
        <v>0</v>
      </c>
    </row>
    <row r="52" spans="1:35" ht="12.75" customHeight="1">
      <c r="A52" s="4">
        <v>278250</v>
      </c>
      <c r="B52" s="4">
        <v>0</v>
      </c>
      <c r="C52" s="4">
        <v>0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2</v>
      </c>
      <c r="M52" s="4">
        <v>0</v>
      </c>
      <c r="N52" s="4">
        <v>0</v>
      </c>
      <c r="O52" s="4">
        <v>0</v>
      </c>
      <c r="P52" s="4">
        <v>1</v>
      </c>
      <c r="Q52" s="4">
        <v>1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2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2</v>
      </c>
      <c r="AI52" s="4">
        <v>0</v>
      </c>
    </row>
    <row r="53" spans="1:35" ht="12.75" customHeight="1">
      <c r="A53" s="4">
        <v>282862</v>
      </c>
      <c r="B53" s="4">
        <v>0</v>
      </c>
      <c r="C53" s="4">
        <v>2</v>
      </c>
      <c r="D53" s="4">
        <v>2</v>
      </c>
      <c r="E53" s="4">
        <v>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2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1</v>
      </c>
      <c r="S53" s="4">
        <v>2</v>
      </c>
      <c r="T53" s="4">
        <v>2</v>
      </c>
      <c r="U53" s="4">
        <v>0</v>
      </c>
      <c r="V53" s="4">
        <v>0</v>
      </c>
      <c r="W53" s="4">
        <v>0</v>
      </c>
      <c r="X53" s="4">
        <v>2</v>
      </c>
      <c r="Y53" s="4">
        <v>0</v>
      </c>
      <c r="Z53" s="4">
        <v>2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2</v>
      </c>
      <c r="AH53" s="4">
        <v>2</v>
      </c>
      <c r="AI53" s="4">
        <v>0</v>
      </c>
    </row>
    <row r="54" spans="1:35" ht="12.75" customHeight="1">
      <c r="A54" s="4">
        <v>314908</v>
      </c>
      <c r="B54" s="4">
        <v>0</v>
      </c>
      <c r="C54" s="4">
        <v>2</v>
      </c>
      <c r="D54" s="4">
        <v>2</v>
      </c>
      <c r="E54" s="4">
        <v>2</v>
      </c>
      <c r="F54" s="4">
        <v>0</v>
      </c>
      <c r="G54" s="4">
        <v>1</v>
      </c>
      <c r="H54" s="4">
        <v>0</v>
      </c>
      <c r="I54" s="4">
        <v>2</v>
      </c>
      <c r="J54" s="4">
        <v>0</v>
      </c>
      <c r="K54" s="4">
        <v>0</v>
      </c>
      <c r="L54" s="4">
        <v>2</v>
      </c>
      <c r="M54" s="4">
        <v>1</v>
      </c>
      <c r="N54" s="4">
        <v>1</v>
      </c>
      <c r="O54" s="4">
        <v>0</v>
      </c>
      <c r="P54" s="4">
        <v>0</v>
      </c>
      <c r="Q54" s="4">
        <v>1</v>
      </c>
      <c r="R54" s="4">
        <v>1</v>
      </c>
      <c r="S54" s="4">
        <v>0</v>
      </c>
      <c r="T54" s="4">
        <v>0</v>
      </c>
      <c r="U54" s="4">
        <v>2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2</v>
      </c>
      <c r="AI54" s="4">
        <v>1</v>
      </c>
    </row>
    <row r="55" spans="1:35" ht="12.75" customHeight="1">
      <c r="A55" s="4">
        <v>315172</v>
      </c>
      <c r="B55" s="4">
        <v>1</v>
      </c>
      <c r="C55" s="4">
        <v>2</v>
      </c>
      <c r="D55" s="4">
        <v>2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1</v>
      </c>
      <c r="S55" s="4">
        <v>2</v>
      </c>
      <c r="T55" s="4">
        <v>2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2</v>
      </c>
      <c r="AD55" s="4">
        <v>1</v>
      </c>
      <c r="AE55" s="4">
        <v>1</v>
      </c>
      <c r="AF55" s="4">
        <v>2</v>
      </c>
      <c r="AG55" s="4">
        <v>2</v>
      </c>
      <c r="AH55" s="4">
        <v>2</v>
      </c>
      <c r="AI55" s="4">
        <v>1</v>
      </c>
    </row>
    <row r="56" spans="1:35" ht="12.75" customHeight="1">
      <c r="A56" s="4">
        <v>320078</v>
      </c>
      <c r="B56" s="4">
        <v>2</v>
      </c>
      <c r="C56" s="4">
        <v>0</v>
      </c>
      <c r="D56" s="4">
        <v>2</v>
      </c>
      <c r="E56" s="4">
        <v>2</v>
      </c>
      <c r="F56" s="4">
        <v>0</v>
      </c>
      <c r="G56" s="4">
        <v>0</v>
      </c>
      <c r="H56" s="4">
        <v>0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1</v>
      </c>
      <c r="O56" s="4">
        <v>0</v>
      </c>
      <c r="P56" s="4">
        <v>1</v>
      </c>
      <c r="Q56" s="4">
        <v>1</v>
      </c>
      <c r="R56" s="4">
        <v>1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0</v>
      </c>
      <c r="Z56" s="4">
        <v>2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2</v>
      </c>
      <c r="AH56" s="4">
        <v>2</v>
      </c>
      <c r="AI56" s="4">
        <v>0</v>
      </c>
    </row>
    <row r="57" spans="1:35" ht="12.75" customHeight="1">
      <c r="A57" s="4">
        <v>323098</v>
      </c>
      <c r="B57" s="4">
        <v>0</v>
      </c>
      <c r="C57" s="4">
        <v>0</v>
      </c>
      <c r="D57" s="4">
        <v>2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2</v>
      </c>
      <c r="M57" s="4">
        <v>0</v>
      </c>
      <c r="N57" s="4">
        <v>0</v>
      </c>
      <c r="O57" s="4">
        <v>0</v>
      </c>
      <c r="P57" s="4">
        <v>1</v>
      </c>
      <c r="Q57" s="4">
        <v>1</v>
      </c>
      <c r="R57" s="4">
        <v>1</v>
      </c>
      <c r="S57" s="4">
        <v>0</v>
      </c>
      <c r="T57" s="4">
        <v>0</v>
      </c>
      <c r="U57" s="4">
        <v>1</v>
      </c>
      <c r="V57" s="4">
        <v>1</v>
      </c>
      <c r="W57" s="4">
        <v>1</v>
      </c>
      <c r="X57" s="4">
        <v>0</v>
      </c>
      <c r="Y57" s="4">
        <v>1</v>
      </c>
      <c r="Z57" s="4">
        <v>2</v>
      </c>
      <c r="AA57" s="4">
        <v>0</v>
      </c>
      <c r="AB57" s="4">
        <v>0</v>
      </c>
      <c r="AC57" s="4">
        <v>0</v>
      </c>
      <c r="AD57" s="4">
        <v>0</v>
      </c>
      <c r="AE57" s="4">
        <v>1</v>
      </c>
      <c r="AF57" s="4">
        <v>0</v>
      </c>
      <c r="AG57" s="4">
        <v>0</v>
      </c>
      <c r="AH57" s="4">
        <v>0</v>
      </c>
      <c r="AI57" s="4">
        <v>0</v>
      </c>
    </row>
    <row r="58" spans="1:35" ht="12.75" customHeight="1">
      <c r="A58" s="4">
        <v>330181</v>
      </c>
      <c r="B58" s="4">
        <v>0</v>
      </c>
      <c r="C58" s="4">
        <v>0</v>
      </c>
      <c r="D58" s="4">
        <v>2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</v>
      </c>
      <c r="L58" s="4">
        <v>2</v>
      </c>
      <c r="M58" s="4">
        <v>0</v>
      </c>
      <c r="N58" s="4">
        <v>0</v>
      </c>
      <c r="O58" s="4">
        <v>0</v>
      </c>
      <c r="P58" s="4">
        <v>1</v>
      </c>
      <c r="Q58" s="4">
        <v>1</v>
      </c>
      <c r="R58" s="4">
        <v>1</v>
      </c>
      <c r="S58" s="4">
        <v>2</v>
      </c>
      <c r="T58" s="4">
        <v>0</v>
      </c>
      <c r="U58" s="4">
        <v>0</v>
      </c>
      <c r="V58" s="4">
        <v>0</v>
      </c>
      <c r="W58" s="4">
        <v>1</v>
      </c>
      <c r="X58" s="4">
        <v>0</v>
      </c>
      <c r="Y58" s="4">
        <v>0</v>
      </c>
      <c r="Z58" s="4">
        <v>2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2</v>
      </c>
      <c r="AI58" s="4">
        <v>0</v>
      </c>
    </row>
    <row r="59" spans="1:35" ht="12.75" customHeight="1">
      <c r="A59" s="4">
        <v>331383</v>
      </c>
      <c r="B59" s="4">
        <v>0</v>
      </c>
      <c r="C59" s="4">
        <v>0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2</v>
      </c>
      <c r="M59" s="4">
        <v>0</v>
      </c>
      <c r="N59" s="4">
        <v>0</v>
      </c>
      <c r="O59" s="4">
        <v>0</v>
      </c>
      <c r="P59" s="4">
        <v>1</v>
      </c>
      <c r="Q59" s="4">
        <v>1</v>
      </c>
      <c r="R59" s="4">
        <v>1</v>
      </c>
      <c r="S59" s="4">
        <v>2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1</v>
      </c>
      <c r="Z59" s="4">
        <v>2</v>
      </c>
      <c r="AA59" s="4">
        <v>0</v>
      </c>
      <c r="AB59" s="4">
        <v>0</v>
      </c>
      <c r="AC59" s="4">
        <v>0</v>
      </c>
      <c r="AD59" s="4">
        <v>0</v>
      </c>
      <c r="AE59" s="4">
        <v>1</v>
      </c>
      <c r="AF59" s="4">
        <v>0</v>
      </c>
      <c r="AG59" s="4">
        <v>0</v>
      </c>
      <c r="AH59" s="4">
        <v>0</v>
      </c>
      <c r="AI59" s="4">
        <v>0</v>
      </c>
    </row>
    <row r="60" spans="1:35" ht="12.75" customHeight="1">
      <c r="A60" s="4">
        <v>333781</v>
      </c>
      <c r="B60" s="4">
        <v>0</v>
      </c>
      <c r="C60" s="4">
        <v>0</v>
      </c>
      <c r="D60" s="4">
        <v>2</v>
      </c>
      <c r="E60" s="4">
        <v>2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1</v>
      </c>
      <c r="Q60" s="4">
        <v>1</v>
      </c>
      <c r="R60" s="4">
        <v>1</v>
      </c>
      <c r="S60" s="4">
        <v>2</v>
      </c>
      <c r="T60" s="4">
        <v>0</v>
      </c>
      <c r="U60" s="4">
        <v>0</v>
      </c>
      <c r="V60" s="4">
        <v>0</v>
      </c>
      <c r="W60" s="4">
        <v>1</v>
      </c>
      <c r="X60" s="4">
        <v>0</v>
      </c>
      <c r="Y60" s="4">
        <v>1</v>
      </c>
      <c r="Z60" s="4">
        <v>0</v>
      </c>
      <c r="AA60" s="4">
        <v>0</v>
      </c>
      <c r="AB60" s="4">
        <v>0</v>
      </c>
      <c r="AC60" s="4">
        <v>0</v>
      </c>
      <c r="AD60" s="4">
        <v>1</v>
      </c>
      <c r="AE60" s="4">
        <v>0</v>
      </c>
      <c r="AF60" s="4">
        <v>0</v>
      </c>
      <c r="AG60" s="4">
        <v>0</v>
      </c>
      <c r="AH60" s="4">
        <v>2</v>
      </c>
      <c r="AI60" s="4">
        <v>1</v>
      </c>
    </row>
    <row r="61" spans="1:35" ht="12.75" customHeight="1">
      <c r="A61" s="4">
        <v>338780</v>
      </c>
      <c r="B61" s="4">
        <v>0</v>
      </c>
      <c r="C61" s="4">
        <v>2</v>
      </c>
      <c r="D61" s="4">
        <v>2</v>
      </c>
      <c r="E61" s="4">
        <v>2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2</v>
      </c>
      <c r="M61" s="4">
        <v>0</v>
      </c>
      <c r="N61" s="4">
        <v>1</v>
      </c>
      <c r="O61" s="4">
        <v>0</v>
      </c>
      <c r="P61" s="4">
        <v>1</v>
      </c>
      <c r="Q61" s="4">
        <v>1</v>
      </c>
      <c r="R61" s="4">
        <v>1</v>
      </c>
      <c r="S61" s="4">
        <v>2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2</v>
      </c>
      <c r="Z61" s="4">
        <v>0</v>
      </c>
      <c r="AA61" s="4">
        <v>0</v>
      </c>
      <c r="AB61" s="4">
        <v>0</v>
      </c>
      <c r="AC61" s="4">
        <v>0</v>
      </c>
      <c r="AD61" s="4">
        <v>1</v>
      </c>
      <c r="AE61" s="4">
        <v>0</v>
      </c>
      <c r="AF61" s="4">
        <v>0</v>
      </c>
      <c r="AG61" s="4">
        <v>0</v>
      </c>
      <c r="AH61" s="4">
        <v>2</v>
      </c>
      <c r="AI61" s="4">
        <v>1</v>
      </c>
    </row>
    <row r="62" spans="1:35" ht="12.75" customHeight="1">
      <c r="A62" s="4">
        <v>340271</v>
      </c>
      <c r="B62" s="4">
        <v>2</v>
      </c>
      <c r="C62" s="4">
        <v>2</v>
      </c>
      <c r="D62" s="4">
        <v>2</v>
      </c>
      <c r="E62" s="4">
        <v>2</v>
      </c>
      <c r="F62" s="4">
        <v>0</v>
      </c>
      <c r="G62" s="4">
        <v>0</v>
      </c>
      <c r="H62" s="4">
        <v>0</v>
      </c>
      <c r="I62" s="4">
        <v>2</v>
      </c>
      <c r="J62" s="4">
        <v>0</v>
      </c>
      <c r="K62" s="4">
        <v>0</v>
      </c>
      <c r="L62" s="4">
        <v>2</v>
      </c>
      <c r="M62" s="4">
        <v>0</v>
      </c>
      <c r="N62" s="4">
        <v>0</v>
      </c>
      <c r="O62" s="4">
        <v>0</v>
      </c>
      <c r="P62" s="4">
        <v>1</v>
      </c>
      <c r="Q62" s="4">
        <v>1</v>
      </c>
      <c r="R62" s="4">
        <v>1</v>
      </c>
      <c r="S62" s="4">
        <v>0</v>
      </c>
      <c r="T62" s="4">
        <v>0</v>
      </c>
      <c r="U62" s="4">
        <v>0</v>
      </c>
      <c r="V62" s="4">
        <v>0</v>
      </c>
      <c r="W62" s="4">
        <v>1</v>
      </c>
      <c r="X62" s="4">
        <v>0</v>
      </c>
      <c r="Y62" s="4">
        <v>0</v>
      </c>
      <c r="Z62" s="4">
        <v>2</v>
      </c>
      <c r="AA62" s="4">
        <v>0</v>
      </c>
      <c r="AB62" s="4">
        <v>2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</row>
    <row r="63" spans="1:35" ht="12.75" customHeight="1">
      <c r="A63" s="4">
        <v>340430</v>
      </c>
      <c r="B63" s="4">
        <v>0</v>
      </c>
      <c r="C63" s="4">
        <v>2</v>
      </c>
      <c r="D63" s="4">
        <v>2</v>
      </c>
      <c r="E63" s="4">
        <v>2</v>
      </c>
      <c r="F63" s="4">
        <v>0</v>
      </c>
      <c r="G63" s="4">
        <v>0</v>
      </c>
      <c r="H63" s="4">
        <v>0</v>
      </c>
      <c r="I63" s="4">
        <v>0</v>
      </c>
      <c r="J63" s="4">
        <v>1</v>
      </c>
      <c r="K63" s="4">
        <v>0</v>
      </c>
      <c r="L63" s="4">
        <v>2</v>
      </c>
      <c r="M63" s="4">
        <v>1</v>
      </c>
      <c r="N63" s="4">
        <v>0</v>
      </c>
      <c r="O63" s="4">
        <v>0</v>
      </c>
      <c r="P63" s="4">
        <v>0</v>
      </c>
      <c r="Q63" s="4">
        <v>1</v>
      </c>
      <c r="R63" s="4">
        <v>1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1</v>
      </c>
      <c r="Z63" s="4">
        <v>0</v>
      </c>
      <c r="AA63" s="4">
        <v>0</v>
      </c>
      <c r="AB63" s="4">
        <v>2</v>
      </c>
      <c r="AC63" s="4">
        <v>0</v>
      </c>
      <c r="AD63" s="4">
        <v>0</v>
      </c>
      <c r="AE63" s="4">
        <v>0</v>
      </c>
      <c r="AF63" s="4">
        <v>2</v>
      </c>
      <c r="AG63" s="4">
        <v>0</v>
      </c>
      <c r="AH63" s="4">
        <v>2</v>
      </c>
      <c r="AI63" s="4">
        <v>0</v>
      </c>
    </row>
    <row r="64" spans="1:35" ht="12.75" customHeight="1">
      <c r="A64" s="4">
        <v>343021</v>
      </c>
      <c r="B64" s="4">
        <v>0</v>
      </c>
      <c r="C64" s="4">
        <v>0</v>
      </c>
      <c r="D64" s="4">
        <v>2</v>
      </c>
      <c r="E64" s="4">
        <v>2</v>
      </c>
      <c r="F64" s="4">
        <v>2</v>
      </c>
      <c r="G64" s="4">
        <v>2</v>
      </c>
      <c r="H64" s="4">
        <v>0</v>
      </c>
      <c r="I64" s="4">
        <v>1</v>
      </c>
      <c r="J64" s="4">
        <v>1</v>
      </c>
      <c r="K64" s="4">
        <v>0</v>
      </c>
      <c r="L64" s="4">
        <v>2</v>
      </c>
      <c r="M64" s="4">
        <v>0</v>
      </c>
      <c r="N64" s="4">
        <v>0</v>
      </c>
      <c r="O64" s="4">
        <v>0</v>
      </c>
      <c r="P64" s="4">
        <v>1</v>
      </c>
      <c r="Q64" s="4">
        <v>1</v>
      </c>
      <c r="R64" s="4">
        <v>1</v>
      </c>
      <c r="S64" s="4">
        <v>2</v>
      </c>
      <c r="T64" s="4">
        <v>0</v>
      </c>
      <c r="U64" s="4">
        <v>0</v>
      </c>
      <c r="V64" s="4">
        <v>0</v>
      </c>
      <c r="W64" s="4">
        <v>1</v>
      </c>
      <c r="X64" s="4">
        <v>2</v>
      </c>
      <c r="Y64" s="4">
        <v>1</v>
      </c>
      <c r="Z64" s="4">
        <v>0</v>
      </c>
      <c r="AA64" s="4">
        <v>0</v>
      </c>
      <c r="AB64" s="4">
        <v>2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2</v>
      </c>
      <c r="AI64" s="4">
        <v>1</v>
      </c>
    </row>
    <row r="65" spans="1:35" ht="12.75" customHeight="1">
      <c r="A65" s="4">
        <v>344961</v>
      </c>
      <c r="B65" s="4">
        <v>0</v>
      </c>
      <c r="C65" s="4">
        <v>2</v>
      </c>
      <c r="D65" s="4">
        <v>2</v>
      </c>
      <c r="E65" s="4">
        <v>2</v>
      </c>
      <c r="F65" s="4">
        <v>0</v>
      </c>
      <c r="G65" s="4">
        <v>1</v>
      </c>
      <c r="H65" s="4">
        <v>0</v>
      </c>
      <c r="I65" s="4">
        <v>0</v>
      </c>
      <c r="J65" s="4">
        <v>1</v>
      </c>
      <c r="K65" s="4">
        <v>0</v>
      </c>
      <c r="L65" s="4">
        <v>2</v>
      </c>
      <c r="M65" s="4">
        <v>0</v>
      </c>
      <c r="N65" s="4">
        <v>0</v>
      </c>
      <c r="O65" s="4">
        <v>0</v>
      </c>
      <c r="P65" s="4">
        <v>1</v>
      </c>
      <c r="Q65" s="4">
        <v>1</v>
      </c>
      <c r="R65" s="4">
        <v>1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2</v>
      </c>
      <c r="AC65" s="4">
        <v>2</v>
      </c>
      <c r="AD65" s="4">
        <v>0</v>
      </c>
      <c r="AE65" s="4">
        <v>1</v>
      </c>
      <c r="AF65" s="4">
        <v>0</v>
      </c>
      <c r="AG65" s="4">
        <v>0</v>
      </c>
      <c r="AH65" s="4">
        <v>2</v>
      </c>
      <c r="AI65" s="4">
        <v>1</v>
      </c>
    </row>
    <row r="66" spans="1:35" ht="12.75" customHeight="1">
      <c r="A66" s="4">
        <v>345177</v>
      </c>
      <c r="B66" s="4">
        <v>0</v>
      </c>
      <c r="C66" s="4">
        <v>2</v>
      </c>
      <c r="D66" s="4">
        <v>2</v>
      </c>
      <c r="E66" s="4">
        <v>2</v>
      </c>
      <c r="F66" s="4">
        <v>0</v>
      </c>
      <c r="G66" s="4">
        <v>0</v>
      </c>
      <c r="H66" s="4">
        <v>0</v>
      </c>
      <c r="I66" s="4">
        <v>0</v>
      </c>
      <c r="J66" s="4">
        <v>1</v>
      </c>
      <c r="K66" s="4">
        <v>0</v>
      </c>
      <c r="L66" s="4">
        <v>2</v>
      </c>
      <c r="M66" s="4">
        <v>0</v>
      </c>
      <c r="N66" s="4">
        <v>0</v>
      </c>
      <c r="O66" s="4">
        <v>0</v>
      </c>
      <c r="P66" s="4">
        <v>0</v>
      </c>
      <c r="Q66" s="4">
        <v>1</v>
      </c>
      <c r="R66" s="4">
        <v>1</v>
      </c>
      <c r="S66" s="4">
        <v>2</v>
      </c>
      <c r="T66" s="4">
        <v>0</v>
      </c>
      <c r="U66" s="4">
        <v>0</v>
      </c>
      <c r="V66" s="4">
        <v>0</v>
      </c>
      <c r="W66" s="4">
        <v>1</v>
      </c>
      <c r="X66" s="4">
        <v>2</v>
      </c>
      <c r="Y66" s="4">
        <v>1</v>
      </c>
      <c r="Z66" s="4">
        <v>0</v>
      </c>
      <c r="AA66" s="4">
        <v>1</v>
      </c>
      <c r="AB66" s="4">
        <v>2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2</v>
      </c>
      <c r="AI66" s="4">
        <v>1</v>
      </c>
    </row>
    <row r="67" spans="1:35" ht="12.75" customHeight="1">
      <c r="A67" s="4">
        <v>345858</v>
      </c>
      <c r="B67" s="4">
        <v>0</v>
      </c>
      <c r="C67" s="4">
        <v>2</v>
      </c>
      <c r="D67" s="4">
        <v>2</v>
      </c>
      <c r="E67" s="4">
        <v>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2</v>
      </c>
      <c r="M67" s="4">
        <v>0</v>
      </c>
      <c r="N67" s="4">
        <v>1</v>
      </c>
      <c r="O67" s="4">
        <v>0</v>
      </c>
      <c r="P67" s="4">
        <v>1</v>
      </c>
      <c r="Q67" s="4">
        <v>1</v>
      </c>
      <c r="R67" s="4">
        <v>1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2</v>
      </c>
      <c r="AC67" s="4">
        <v>0</v>
      </c>
      <c r="AD67" s="4">
        <v>0</v>
      </c>
      <c r="AE67" s="4">
        <v>0</v>
      </c>
      <c r="AF67" s="4">
        <v>0</v>
      </c>
      <c r="AG67" s="4">
        <v>2</v>
      </c>
      <c r="AH67" s="4">
        <v>2</v>
      </c>
      <c r="AI67" s="4">
        <v>1</v>
      </c>
    </row>
    <row r="68" spans="1:35" ht="12.75" customHeight="1">
      <c r="A68" s="4">
        <v>348953</v>
      </c>
      <c r="B68" s="4">
        <v>0</v>
      </c>
      <c r="C68" s="4">
        <v>2</v>
      </c>
      <c r="D68" s="4">
        <v>2</v>
      </c>
      <c r="E68" s="4">
        <v>2</v>
      </c>
      <c r="F68" s="4">
        <v>0</v>
      </c>
      <c r="G68" s="4">
        <v>0</v>
      </c>
      <c r="H68" s="4">
        <v>0</v>
      </c>
      <c r="I68" s="4">
        <v>2</v>
      </c>
      <c r="J68" s="4">
        <v>0</v>
      </c>
      <c r="K68" s="4">
        <v>0</v>
      </c>
      <c r="L68" s="4">
        <v>2</v>
      </c>
      <c r="M68" s="4">
        <v>0</v>
      </c>
      <c r="N68" s="4">
        <v>0</v>
      </c>
      <c r="O68" s="4">
        <v>0</v>
      </c>
      <c r="P68" s="4">
        <v>1</v>
      </c>
      <c r="Q68" s="4">
        <v>1</v>
      </c>
      <c r="R68" s="4">
        <v>1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2</v>
      </c>
      <c r="Y68" s="4">
        <v>0</v>
      </c>
      <c r="Z68" s="4">
        <v>0</v>
      </c>
      <c r="AA68" s="4">
        <v>0</v>
      </c>
      <c r="AB68" s="4">
        <v>2</v>
      </c>
      <c r="AC68" s="4">
        <v>2</v>
      </c>
      <c r="AD68" s="4">
        <v>0</v>
      </c>
      <c r="AE68" s="4">
        <v>0</v>
      </c>
      <c r="AF68" s="4">
        <v>0</v>
      </c>
      <c r="AG68" s="4">
        <v>2</v>
      </c>
      <c r="AH68" s="4">
        <v>2</v>
      </c>
      <c r="AI68" s="4">
        <v>1</v>
      </c>
    </row>
    <row r="69" spans="1:35" ht="12.75" customHeight="1">
      <c r="A69" s="4">
        <v>350633</v>
      </c>
      <c r="B69" s="4">
        <v>0</v>
      </c>
      <c r="C69" s="4">
        <v>0</v>
      </c>
      <c r="D69" s="4">
        <v>2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2</v>
      </c>
      <c r="M69" s="4">
        <v>0</v>
      </c>
      <c r="N69" s="4">
        <v>0</v>
      </c>
      <c r="O69" s="4">
        <v>0</v>
      </c>
      <c r="P69" s="4">
        <v>1</v>
      </c>
      <c r="Q69" s="4">
        <v>1</v>
      </c>
      <c r="R69" s="4">
        <v>1</v>
      </c>
      <c r="S69" s="4">
        <v>2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1</v>
      </c>
      <c r="Z69" s="4">
        <v>0</v>
      </c>
      <c r="AA69" s="4">
        <v>1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</row>
    <row r="70" spans="1:35" ht="12.75" customHeight="1">
      <c r="A70" s="4">
        <v>351317</v>
      </c>
      <c r="B70" s="4">
        <v>0</v>
      </c>
      <c r="C70" s="4">
        <v>0</v>
      </c>
      <c r="D70" s="4">
        <v>2</v>
      </c>
      <c r="E70" s="4">
        <v>2</v>
      </c>
      <c r="F70" s="4">
        <v>2</v>
      </c>
      <c r="G70" s="4">
        <v>2</v>
      </c>
      <c r="H70" s="4">
        <v>0</v>
      </c>
      <c r="I70" s="4">
        <v>0</v>
      </c>
      <c r="J70" s="4">
        <v>1</v>
      </c>
      <c r="K70" s="4">
        <v>0</v>
      </c>
      <c r="L70" s="4">
        <v>2</v>
      </c>
      <c r="M70" s="4">
        <v>0</v>
      </c>
      <c r="N70" s="4">
        <v>0</v>
      </c>
      <c r="O70" s="4">
        <v>0</v>
      </c>
      <c r="P70" s="4">
        <v>1</v>
      </c>
      <c r="Q70" s="4">
        <v>1</v>
      </c>
      <c r="R70" s="4">
        <v>1</v>
      </c>
      <c r="S70" s="4">
        <v>0</v>
      </c>
      <c r="T70" s="4">
        <v>0</v>
      </c>
      <c r="U70" s="4">
        <v>0</v>
      </c>
      <c r="V70" s="4">
        <v>0</v>
      </c>
      <c r="W70" s="4">
        <v>1</v>
      </c>
      <c r="X70" s="4">
        <v>0</v>
      </c>
      <c r="Y70" s="4">
        <v>1</v>
      </c>
      <c r="Z70" s="4">
        <v>2</v>
      </c>
      <c r="AA70" s="4">
        <v>0</v>
      </c>
      <c r="AB70" s="4">
        <v>0</v>
      </c>
      <c r="AC70" s="4">
        <v>0</v>
      </c>
      <c r="AD70" s="4">
        <v>0</v>
      </c>
      <c r="AE70" s="4">
        <v>1</v>
      </c>
      <c r="AF70" s="4">
        <v>0</v>
      </c>
      <c r="AG70" s="4">
        <v>0</v>
      </c>
      <c r="AH70" s="4">
        <v>2</v>
      </c>
      <c r="AI70" s="4">
        <v>0</v>
      </c>
    </row>
    <row r="71" spans="1:35" ht="12.75" customHeight="1">
      <c r="A71" s="4">
        <v>352633</v>
      </c>
      <c r="B71" s="4">
        <v>0</v>
      </c>
      <c r="C71" s="4">
        <v>2</v>
      </c>
      <c r="D71" s="4">
        <v>2</v>
      </c>
      <c r="E71" s="4">
        <v>2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2</v>
      </c>
      <c r="M71" s="4">
        <v>0</v>
      </c>
      <c r="N71" s="4">
        <v>0</v>
      </c>
      <c r="O71" s="4">
        <v>0</v>
      </c>
      <c r="P71" s="4">
        <v>1</v>
      </c>
      <c r="Q71" s="4">
        <v>1</v>
      </c>
      <c r="R71" s="4">
        <v>1</v>
      </c>
      <c r="S71" s="4">
        <v>1</v>
      </c>
      <c r="T71" s="4">
        <v>0</v>
      </c>
      <c r="U71" s="4">
        <v>0</v>
      </c>
      <c r="V71" s="4">
        <v>1</v>
      </c>
      <c r="W71" s="4">
        <v>0</v>
      </c>
      <c r="X71" s="4">
        <v>2</v>
      </c>
      <c r="Y71" s="4">
        <v>1</v>
      </c>
      <c r="Z71" s="4">
        <v>0</v>
      </c>
      <c r="AA71" s="4">
        <v>0</v>
      </c>
      <c r="AB71" s="4">
        <v>2</v>
      </c>
      <c r="AC71" s="4">
        <v>0</v>
      </c>
      <c r="AD71" s="4">
        <v>0</v>
      </c>
      <c r="AE71" s="4">
        <v>1</v>
      </c>
      <c r="AF71" s="4">
        <v>0</v>
      </c>
      <c r="AG71" s="4">
        <v>0</v>
      </c>
      <c r="AH71" s="4">
        <v>2</v>
      </c>
      <c r="AI71" s="4">
        <v>0</v>
      </c>
    </row>
    <row r="72" spans="1:35" ht="12.75" customHeight="1">
      <c r="A72" s="4">
        <v>356450</v>
      </c>
      <c r="B72" s="4">
        <v>0</v>
      </c>
      <c r="C72" s="4">
        <v>2</v>
      </c>
      <c r="D72" s="4">
        <v>2</v>
      </c>
      <c r="E72" s="4">
        <v>2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2</v>
      </c>
      <c r="M72" s="4">
        <v>0</v>
      </c>
      <c r="N72" s="4">
        <v>1</v>
      </c>
      <c r="O72" s="4">
        <v>0</v>
      </c>
      <c r="P72" s="4">
        <v>1</v>
      </c>
      <c r="Q72" s="4">
        <v>1</v>
      </c>
      <c r="R72" s="4">
        <v>1</v>
      </c>
      <c r="S72" s="4">
        <v>0</v>
      </c>
      <c r="T72" s="4">
        <v>0</v>
      </c>
      <c r="U72" s="4">
        <v>1</v>
      </c>
      <c r="V72" s="4">
        <v>0</v>
      </c>
      <c r="W72" s="4">
        <v>1</v>
      </c>
      <c r="X72" s="4">
        <v>2</v>
      </c>
      <c r="Y72" s="4">
        <v>1</v>
      </c>
      <c r="Z72" s="4">
        <v>1</v>
      </c>
      <c r="AA72" s="4">
        <v>0</v>
      </c>
      <c r="AB72" s="4">
        <v>2</v>
      </c>
      <c r="AC72" s="4">
        <v>0</v>
      </c>
      <c r="AD72" s="4">
        <v>0</v>
      </c>
      <c r="AE72" s="4">
        <v>0</v>
      </c>
      <c r="AF72" s="4">
        <v>0</v>
      </c>
      <c r="AG72" s="4">
        <v>2</v>
      </c>
      <c r="AH72" s="4">
        <v>2</v>
      </c>
      <c r="AI72" s="4">
        <v>0</v>
      </c>
    </row>
    <row r="73" spans="1:35" ht="12.75" customHeight="1">
      <c r="A73" s="4">
        <v>356759</v>
      </c>
      <c r="B73" s="4">
        <v>0</v>
      </c>
      <c r="C73" s="4">
        <v>2</v>
      </c>
      <c r="D73" s="4">
        <v>2</v>
      </c>
      <c r="E73" s="4">
        <v>2</v>
      </c>
      <c r="F73" s="4">
        <v>0</v>
      </c>
      <c r="G73" s="4">
        <v>0</v>
      </c>
      <c r="H73" s="4">
        <v>0</v>
      </c>
      <c r="I73" s="4">
        <v>2</v>
      </c>
      <c r="J73" s="4">
        <v>0</v>
      </c>
      <c r="K73" s="4">
        <v>0</v>
      </c>
      <c r="L73" s="4">
        <v>0</v>
      </c>
      <c r="M73" s="4">
        <v>0</v>
      </c>
      <c r="N73" s="4">
        <v>1</v>
      </c>
      <c r="O73" s="4">
        <v>0</v>
      </c>
      <c r="P73" s="4">
        <v>1</v>
      </c>
      <c r="Q73" s="4">
        <v>1</v>
      </c>
      <c r="R73" s="4">
        <v>1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1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2</v>
      </c>
      <c r="AI73" s="4">
        <v>1</v>
      </c>
    </row>
    <row r="74" spans="1:35" ht="12.75" customHeight="1">
      <c r="A74" s="4">
        <v>356832</v>
      </c>
      <c r="B74" s="4">
        <v>0</v>
      </c>
      <c r="C74" s="4">
        <v>2</v>
      </c>
      <c r="D74" s="4">
        <v>2</v>
      </c>
      <c r="E74" s="4">
        <v>2</v>
      </c>
      <c r="F74" s="4">
        <v>0</v>
      </c>
      <c r="G74" s="4">
        <v>0</v>
      </c>
      <c r="H74" s="4">
        <v>0</v>
      </c>
      <c r="I74" s="4">
        <v>2</v>
      </c>
      <c r="J74" s="4">
        <v>0</v>
      </c>
      <c r="K74" s="4">
        <v>0</v>
      </c>
      <c r="L74" s="4">
        <v>2</v>
      </c>
      <c r="M74" s="4">
        <v>0</v>
      </c>
      <c r="N74" s="4">
        <v>0</v>
      </c>
      <c r="O74" s="4">
        <v>0</v>
      </c>
      <c r="P74" s="4">
        <v>1</v>
      </c>
      <c r="Q74" s="4">
        <v>1</v>
      </c>
      <c r="R74" s="4">
        <v>1</v>
      </c>
      <c r="S74" s="4">
        <v>0</v>
      </c>
      <c r="T74" s="4">
        <v>0</v>
      </c>
      <c r="U74" s="4">
        <v>0</v>
      </c>
      <c r="V74" s="4">
        <v>0</v>
      </c>
      <c r="W74" s="4">
        <v>1</v>
      </c>
      <c r="X74" s="4">
        <v>0</v>
      </c>
      <c r="Y74" s="4">
        <v>0</v>
      </c>
      <c r="Z74" s="4">
        <v>2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2</v>
      </c>
      <c r="AI74" s="4">
        <v>0</v>
      </c>
    </row>
    <row r="75" spans="1:35" ht="12.75" customHeight="1">
      <c r="A75" s="4">
        <v>357019</v>
      </c>
      <c r="B75" s="4">
        <v>0</v>
      </c>
      <c r="C75" s="4">
        <v>0</v>
      </c>
      <c r="D75" s="4">
        <v>2</v>
      </c>
      <c r="E75" s="4">
        <v>0</v>
      </c>
      <c r="F75" s="4">
        <v>2</v>
      </c>
      <c r="G75" s="4">
        <v>2</v>
      </c>
      <c r="H75" s="4">
        <v>0</v>
      </c>
      <c r="I75" s="4">
        <v>2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1</v>
      </c>
      <c r="R75" s="4">
        <v>1</v>
      </c>
      <c r="S75" s="4">
        <v>0</v>
      </c>
      <c r="T75" s="4">
        <v>0</v>
      </c>
      <c r="U75" s="4">
        <v>1</v>
      </c>
      <c r="V75" s="4">
        <v>0</v>
      </c>
      <c r="W75" s="4">
        <v>0</v>
      </c>
      <c r="X75" s="4">
        <v>0</v>
      </c>
      <c r="Y75" s="4">
        <v>1</v>
      </c>
      <c r="Z75" s="4">
        <v>0</v>
      </c>
      <c r="AA75" s="4">
        <v>1</v>
      </c>
      <c r="AB75" s="4">
        <v>2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 ht="12.75" customHeight="1">
      <c r="A76" s="4">
        <v>357736</v>
      </c>
      <c r="B76" s="4">
        <v>1</v>
      </c>
      <c r="C76" s="4">
        <v>2</v>
      </c>
      <c r="D76" s="4">
        <v>2</v>
      </c>
      <c r="E76" s="4">
        <v>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2</v>
      </c>
      <c r="M76" s="4">
        <v>0</v>
      </c>
      <c r="N76" s="4">
        <v>0</v>
      </c>
      <c r="O76" s="4">
        <v>0</v>
      </c>
      <c r="P76" s="4">
        <v>1</v>
      </c>
      <c r="Q76" s="4">
        <v>1</v>
      </c>
      <c r="R76" s="4">
        <v>1</v>
      </c>
      <c r="S76" s="4">
        <v>0</v>
      </c>
      <c r="T76" s="4">
        <v>0</v>
      </c>
      <c r="U76" s="4">
        <v>2</v>
      </c>
      <c r="V76" s="4">
        <v>0</v>
      </c>
      <c r="W76" s="4">
        <v>1</v>
      </c>
      <c r="X76" s="4">
        <v>2</v>
      </c>
      <c r="Y76" s="4">
        <v>0</v>
      </c>
      <c r="Z76" s="4">
        <v>0</v>
      </c>
      <c r="AA76" s="4">
        <v>0</v>
      </c>
      <c r="AB76" s="4">
        <v>2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2</v>
      </c>
      <c r="AI76" s="4">
        <v>0</v>
      </c>
    </row>
    <row r="77" spans="1:35" ht="12.75" customHeight="1">
      <c r="A77" s="4">
        <v>359546</v>
      </c>
      <c r="B77" s="4">
        <v>0</v>
      </c>
      <c r="C77" s="4">
        <v>0</v>
      </c>
      <c r="D77" s="4">
        <v>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2</v>
      </c>
      <c r="M77" s="4">
        <v>0</v>
      </c>
      <c r="N77" s="4">
        <v>1</v>
      </c>
      <c r="O77" s="4">
        <v>0</v>
      </c>
      <c r="P77" s="4">
        <v>1</v>
      </c>
      <c r="Q77" s="4">
        <v>1</v>
      </c>
      <c r="R77" s="4">
        <v>1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2</v>
      </c>
      <c r="AH77" s="4">
        <v>2</v>
      </c>
      <c r="AI77" s="4">
        <v>1</v>
      </c>
    </row>
    <row r="78" spans="1:35" ht="12.75" customHeight="1">
      <c r="A78" s="4">
        <v>359647</v>
      </c>
      <c r="B78" s="4">
        <v>0</v>
      </c>
      <c r="C78" s="4">
        <v>2</v>
      </c>
      <c r="D78" s="4">
        <v>2</v>
      </c>
      <c r="E78" s="4">
        <v>2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2</v>
      </c>
      <c r="M78" s="4">
        <v>0</v>
      </c>
      <c r="N78" s="4">
        <v>0</v>
      </c>
      <c r="O78" s="4">
        <v>0</v>
      </c>
      <c r="P78" s="4">
        <v>1</v>
      </c>
      <c r="Q78" s="4">
        <v>1</v>
      </c>
      <c r="R78" s="4">
        <v>1</v>
      </c>
      <c r="S78" s="4">
        <v>2</v>
      </c>
      <c r="T78" s="4">
        <v>0</v>
      </c>
      <c r="U78" s="4">
        <v>1</v>
      </c>
      <c r="V78" s="4">
        <v>0</v>
      </c>
      <c r="W78" s="4">
        <v>1</v>
      </c>
      <c r="X78" s="4">
        <v>0</v>
      </c>
      <c r="Y78" s="4">
        <v>0</v>
      </c>
      <c r="Z78" s="4">
        <v>0</v>
      </c>
      <c r="AA78" s="4">
        <v>0</v>
      </c>
      <c r="AB78" s="4">
        <v>2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</row>
    <row r="79" spans="1:35" ht="12.75" customHeight="1"/>
    <row r="80" spans="1:3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黃疸貧血</vt:lpstr>
      <vt:lpstr>MWPPG</vt:lpstr>
      <vt:lpstr>MWPPG(人次分布)</vt:lpstr>
      <vt:lpstr>工作表2</vt:lpstr>
      <vt:lpstr>工作表1</vt:lpstr>
      <vt:lpstr>MWPPG(月份分布)</vt:lpstr>
      <vt:lpstr>標記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鍾季甫</cp:lastModifiedBy>
  <dcterms:modified xsi:type="dcterms:W3CDTF">2023-07-17T18:19:33Z</dcterms:modified>
</cp:coreProperties>
</file>